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3"/>
  <workbookPr defaultThemeVersion="124226"/>
  <mc:AlternateContent xmlns:mc="http://schemas.openxmlformats.org/markup-compatibility/2006">
    <mc:Choice Requires="x15">
      <x15ac:absPath xmlns:x15ac="http://schemas.microsoft.com/office/spreadsheetml/2010/11/ac" url="C:\Users\dolly\Desktop\PARA ENVIAR MINISTERIO 1 SEM 2020\FINAL\DEFINITIVO\"/>
    </mc:Choice>
  </mc:AlternateContent>
  <xr:revisionPtr revIDLastSave="0" documentId="8_{43B7EE19-0C7F-4310-8A0A-BB73596AEFC8}" xr6:coauthVersionLast="36" xr6:coauthVersionMax="36" xr10:uidLastSave="{00000000-0000-0000-0000-000000000000}"/>
  <bookViews>
    <workbookView xWindow="-120" yWindow="-120" windowWidth="20730" windowHeight="11160" tabRatio="900" firstSheet="1" activeTab="1" xr2:uid="{00000000-000D-0000-FFFF-FFFF00000000}"/>
  </bookViews>
  <sheets>
    <sheet name="Anexo 5.1 INGRESOS A DIC. 2019" sheetId="21" state="hidden" r:id="rId1"/>
    <sheet name="ANEXO 5.1 INGRESOS" sheetId="23" r:id="rId2"/>
    <sheet name="ANEXO 5.2 GASTOS" sheetId="24" r:id="rId3"/>
    <sheet name="Anexo 5-2 GASTOS A DIC. 2019" sheetId="22" state="hidden" r:id="rId4"/>
  </sheets>
  <definedNames>
    <definedName name="_xlnm._FilterDatabase" localSheetId="1" hidden="1">'ANEXO 5.1 INGRESOS'!$6:$309</definedName>
    <definedName name="_xlnm.Print_Area" localSheetId="3">'Anexo 5-2 GASTOS A DIC. 2019'!$A$1:$J$54</definedName>
    <definedName name="_xlnm.Print_Titles" localSheetId="3">'Anexo 5-2 GASTOS A DIC. 2019'!$1:$6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9" i="23" l="1"/>
  <c r="O81" i="23"/>
  <c r="T155" i="23"/>
  <c r="T158" i="23"/>
  <c r="K158" i="23"/>
  <c r="I13" i="24"/>
  <c r="Y13" i="24"/>
  <c r="J68" i="24"/>
  <c r="K68" i="24"/>
  <c r="J65" i="24"/>
  <c r="Z65" i="24"/>
  <c r="K65" i="24"/>
  <c r="AA65" i="24"/>
  <c r="J62" i="24"/>
  <c r="K62" i="24"/>
  <c r="J59" i="24"/>
  <c r="K59" i="24"/>
  <c r="J57" i="24"/>
  <c r="K57" i="24"/>
  <c r="J55" i="24"/>
  <c r="K55" i="24"/>
  <c r="J50" i="24"/>
  <c r="K50" i="24"/>
  <c r="K48" i="24"/>
  <c r="J48" i="24"/>
  <c r="I68" i="24"/>
  <c r="I65" i="24"/>
  <c r="Y65" i="24"/>
  <c r="I62" i="24"/>
  <c r="I59" i="24"/>
  <c r="I57" i="24"/>
  <c r="I55" i="24"/>
  <c r="I50" i="24"/>
  <c r="I48" i="24"/>
  <c r="L47" i="24"/>
  <c r="I6" i="24"/>
  <c r="K155" i="23"/>
  <c r="N155" i="23"/>
  <c r="N156" i="23"/>
  <c r="P156" i="23"/>
  <c r="P155" i="23"/>
  <c r="N157" i="23"/>
  <c r="P157" i="23"/>
  <c r="K261" i="23"/>
  <c r="K244" i="23"/>
  <c r="AB65" i="24"/>
  <c r="X64" i="24"/>
  <c r="X63" i="24"/>
  <c r="X62" i="24"/>
  <c r="W64" i="24"/>
  <c r="W63" i="24"/>
  <c r="W62" i="24"/>
  <c r="V64" i="24"/>
  <c r="V63" i="24"/>
  <c r="V62" i="24"/>
  <c r="U64" i="24"/>
  <c r="T64" i="24"/>
  <c r="T63" i="24"/>
  <c r="T62" i="24"/>
  <c r="S64" i="24"/>
  <c r="S63" i="24"/>
  <c r="S62" i="24"/>
  <c r="R64" i="24"/>
  <c r="R63" i="24"/>
  <c r="R62" i="24"/>
  <c r="Q64" i="24"/>
  <c r="Q63" i="24"/>
  <c r="Q62" i="24"/>
  <c r="P64" i="24"/>
  <c r="P63" i="24"/>
  <c r="P62" i="24"/>
  <c r="AB62" i="24"/>
  <c r="O64" i="24"/>
  <c r="N64" i="24"/>
  <c r="Z64" i="24"/>
  <c r="N63" i="24"/>
  <c r="N62" i="24"/>
  <c r="M64" i="24"/>
  <c r="Y64" i="24" s="1"/>
  <c r="U63" i="24"/>
  <c r="U62" i="24"/>
  <c r="M63" i="24"/>
  <c r="M62" i="24"/>
  <c r="AB61" i="24"/>
  <c r="AA61" i="24"/>
  <c r="Z61" i="24"/>
  <c r="Y61" i="24"/>
  <c r="X60" i="24"/>
  <c r="W60" i="24"/>
  <c r="V60" i="24"/>
  <c r="U60" i="24"/>
  <c r="T60" i="24"/>
  <c r="S60" i="24"/>
  <c r="R60" i="24"/>
  <c r="Q60" i="24"/>
  <c r="P60" i="24"/>
  <c r="O60" i="24"/>
  <c r="N60" i="24"/>
  <c r="M60" i="24"/>
  <c r="M59" i="24"/>
  <c r="M58" i="24"/>
  <c r="AB60" i="24"/>
  <c r="AA60" i="24"/>
  <c r="Z60" i="24"/>
  <c r="X59" i="24"/>
  <c r="W59" i="24"/>
  <c r="W58" i="24"/>
  <c r="W57" i="24"/>
  <c r="V59" i="24"/>
  <c r="U59" i="24"/>
  <c r="U58" i="24"/>
  <c r="U57" i="24"/>
  <c r="T59" i="24"/>
  <c r="S59" i="24"/>
  <c r="R59" i="24"/>
  <c r="R58" i="24"/>
  <c r="Q59" i="24"/>
  <c r="Q58" i="24"/>
  <c r="Y58" i="24" s="1"/>
  <c r="Q57" i="24"/>
  <c r="P59" i="24"/>
  <c r="O59" i="24"/>
  <c r="N59" i="24"/>
  <c r="N58" i="24"/>
  <c r="N57" i="24" s="1"/>
  <c r="X58" i="24"/>
  <c r="X57" i="24" s="1"/>
  <c r="V58" i="24"/>
  <c r="V57" i="24" s="1"/>
  <c r="T58" i="24"/>
  <c r="T57" i="24" s="1"/>
  <c r="S58" i="24"/>
  <c r="S57" i="24" s="1"/>
  <c r="P58" i="24"/>
  <c r="O58" i="24"/>
  <c r="AA58" i="24"/>
  <c r="AB58" i="24"/>
  <c r="AB56" i="24"/>
  <c r="AA56" i="24"/>
  <c r="Z56" i="24"/>
  <c r="Y56" i="24"/>
  <c r="X55" i="24"/>
  <c r="W55" i="24"/>
  <c r="W54" i="24"/>
  <c r="W53" i="24"/>
  <c r="V55" i="24"/>
  <c r="V54" i="24"/>
  <c r="V53" i="24"/>
  <c r="U55" i="24"/>
  <c r="T55" i="24"/>
  <c r="S55" i="24"/>
  <c r="S54" i="24"/>
  <c r="S53" i="24"/>
  <c r="R55" i="24"/>
  <c r="R54" i="24"/>
  <c r="R53" i="24"/>
  <c r="Q55" i="24"/>
  <c r="Q54" i="24"/>
  <c r="Q53" i="24"/>
  <c r="P55" i="24"/>
  <c r="AB55" i="24"/>
  <c r="O55" i="24"/>
  <c r="AA55" i="24" s="1"/>
  <c r="O54" i="24"/>
  <c r="O53" i="24"/>
  <c r="N55" i="24"/>
  <c r="N54" i="24"/>
  <c r="N53" i="24"/>
  <c r="M55" i="24"/>
  <c r="Y55" i="24"/>
  <c r="X54" i="24"/>
  <c r="X53" i="24"/>
  <c r="U54" i="24"/>
  <c r="U53" i="24"/>
  <c r="T54" i="24"/>
  <c r="T53" i="24"/>
  <c r="P54" i="24"/>
  <c r="P53" i="24"/>
  <c r="AB53" i="24"/>
  <c r="M54" i="24"/>
  <c r="M53" i="24"/>
  <c r="Y53" i="24"/>
  <c r="AB52" i="24"/>
  <c r="AA52" i="24"/>
  <c r="Z52" i="24"/>
  <c r="Y52" i="24"/>
  <c r="X51" i="24"/>
  <c r="W51" i="24"/>
  <c r="V51" i="24"/>
  <c r="U51" i="24"/>
  <c r="T51" i="24"/>
  <c r="S51" i="24"/>
  <c r="R51" i="24"/>
  <c r="Q51" i="24"/>
  <c r="P51" i="24"/>
  <c r="AB51" i="24"/>
  <c r="O51" i="24"/>
  <c r="AA51" i="24"/>
  <c r="N51" i="24"/>
  <c r="Z51" i="24"/>
  <c r="M51" i="24"/>
  <c r="Y51" i="24"/>
  <c r="X50" i="24"/>
  <c r="X49" i="24"/>
  <c r="X48" i="24"/>
  <c r="X47" i="24"/>
  <c r="W50" i="24"/>
  <c r="W49" i="24"/>
  <c r="W48" i="24"/>
  <c r="W47" i="24"/>
  <c r="V50" i="24"/>
  <c r="V49" i="24"/>
  <c r="U50" i="24"/>
  <c r="U49" i="24"/>
  <c r="U48" i="24"/>
  <c r="T50" i="24"/>
  <c r="S50" i="24"/>
  <c r="R50" i="24"/>
  <c r="Q50" i="24"/>
  <c r="Q49" i="24"/>
  <c r="Q48" i="24"/>
  <c r="Q47" i="24"/>
  <c r="P50" i="24"/>
  <c r="O50" i="24"/>
  <c r="N50" i="24"/>
  <c r="M50" i="24"/>
  <c r="M49" i="24"/>
  <c r="M48" i="24"/>
  <c r="T49" i="24"/>
  <c r="T48" i="24"/>
  <c r="T47" i="24" s="1"/>
  <c r="S49" i="24"/>
  <c r="S48" i="24"/>
  <c r="S47" i="24"/>
  <c r="R49" i="24"/>
  <c r="R48" i="24" s="1"/>
  <c r="P49" i="24"/>
  <c r="AB49" i="24"/>
  <c r="O49" i="24"/>
  <c r="O48" i="24"/>
  <c r="N49" i="24"/>
  <c r="Z49" i="24" s="1"/>
  <c r="AB46" i="24"/>
  <c r="AA46" i="24"/>
  <c r="Z46" i="24"/>
  <c r="Y46" i="24"/>
  <c r="AB45" i="24"/>
  <c r="AA45" i="24"/>
  <c r="Z45" i="24"/>
  <c r="Y45" i="24"/>
  <c r="AB44" i="24"/>
  <c r="AA44" i="24"/>
  <c r="Z44" i="24"/>
  <c r="Y44" i="24"/>
  <c r="AB43" i="24"/>
  <c r="AA43" i="24"/>
  <c r="Z43" i="24"/>
  <c r="Y43" i="24"/>
  <c r="X42" i="24"/>
  <c r="W42" i="24"/>
  <c r="V42" i="24"/>
  <c r="U42" i="24"/>
  <c r="T42" i="24"/>
  <c r="S42" i="24"/>
  <c r="R42" i="24"/>
  <c r="Q42" i="24"/>
  <c r="P42" i="24"/>
  <c r="O42" i="24"/>
  <c r="N42" i="24"/>
  <c r="M42" i="24"/>
  <c r="L42" i="24"/>
  <c r="AB42" i="24"/>
  <c r="K42" i="24"/>
  <c r="AA42" i="24"/>
  <c r="J42" i="24"/>
  <c r="Z42" i="24" s="1"/>
  <c r="I42" i="24"/>
  <c r="Y42" i="24"/>
  <c r="AB41" i="24"/>
  <c r="AA41" i="24"/>
  <c r="Z41" i="24"/>
  <c r="Y41" i="24"/>
  <c r="AB40" i="24"/>
  <c r="AA40" i="24"/>
  <c r="Z40" i="24"/>
  <c r="Y40" i="24"/>
  <c r="AB39" i="24"/>
  <c r="AA39" i="24"/>
  <c r="Z39" i="24"/>
  <c r="Y39" i="24"/>
  <c r="X38" i="24"/>
  <c r="X37" i="24"/>
  <c r="W38" i="24"/>
  <c r="W37" i="24"/>
  <c r="V38" i="24"/>
  <c r="V37" i="24"/>
  <c r="U38" i="24"/>
  <c r="T38" i="24"/>
  <c r="S38" i="24"/>
  <c r="R38" i="24"/>
  <c r="Q38" i="24"/>
  <c r="Q37" i="24"/>
  <c r="P38" i="24"/>
  <c r="P37" i="24"/>
  <c r="O38" i="24"/>
  <c r="O37" i="24"/>
  <c r="N38" i="24"/>
  <c r="M38" i="24"/>
  <c r="L38" i="24"/>
  <c r="AB38" i="24"/>
  <c r="K38" i="24"/>
  <c r="AA38" i="24"/>
  <c r="J38" i="24"/>
  <c r="Z38" i="24" s="1"/>
  <c r="J37" i="24"/>
  <c r="I38" i="24"/>
  <c r="Y38" i="24"/>
  <c r="U37" i="24"/>
  <c r="T37" i="24"/>
  <c r="S37" i="24"/>
  <c r="R37" i="24"/>
  <c r="M37" i="24"/>
  <c r="L37" i="24"/>
  <c r="AB37" i="24" s="1"/>
  <c r="K37" i="24"/>
  <c r="AB36" i="24"/>
  <c r="AA36" i="24"/>
  <c r="Z36" i="24"/>
  <c r="Y36" i="24"/>
  <c r="AB35" i="24"/>
  <c r="AA35" i="24"/>
  <c r="Z35" i="24"/>
  <c r="Y35" i="24"/>
  <c r="AB34" i="24"/>
  <c r="AA34" i="24"/>
  <c r="Z34" i="24"/>
  <c r="Y34" i="24"/>
  <c r="X33" i="24"/>
  <c r="W33" i="24"/>
  <c r="V33" i="24"/>
  <c r="U33" i="24"/>
  <c r="T33" i="24"/>
  <c r="S33" i="24"/>
  <c r="R33" i="24"/>
  <c r="Q33" i="24"/>
  <c r="P33" i="24"/>
  <c r="O33" i="24"/>
  <c r="N33" i="24"/>
  <c r="M33" i="24"/>
  <c r="L33" i="24"/>
  <c r="AB33" i="24"/>
  <c r="K33" i="24"/>
  <c r="AA33" i="24"/>
  <c r="J33" i="24"/>
  <c r="Z33" i="24"/>
  <c r="I33" i="24"/>
  <c r="Y33" i="24"/>
  <c r="AB32" i="24"/>
  <c r="AA32" i="24"/>
  <c r="Z32" i="24"/>
  <c r="Y32" i="24"/>
  <c r="X31" i="24"/>
  <c r="W31" i="24"/>
  <c r="V31" i="24"/>
  <c r="U31" i="24"/>
  <c r="T31" i="24"/>
  <c r="S31" i="24"/>
  <c r="R31" i="24"/>
  <c r="Q31" i="24"/>
  <c r="P31" i="24"/>
  <c r="O31" i="24"/>
  <c r="N31" i="24"/>
  <c r="M31" i="24"/>
  <c r="L31" i="24"/>
  <c r="K31" i="24"/>
  <c r="AA31" i="24" s="1"/>
  <c r="J31" i="24"/>
  <c r="Z31" i="24"/>
  <c r="I31" i="24"/>
  <c r="Y31" i="24"/>
  <c r="AB30" i="24"/>
  <c r="AA30" i="24"/>
  <c r="Z30" i="24"/>
  <c r="Y30" i="24"/>
  <c r="X29" i="24"/>
  <c r="W29" i="24"/>
  <c r="V29" i="24"/>
  <c r="U29" i="24"/>
  <c r="T29" i="24"/>
  <c r="S29" i="24"/>
  <c r="R29" i="24"/>
  <c r="Q29" i="24"/>
  <c r="P29" i="24"/>
  <c r="O29" i="24"/>
  <c r="N29" i="24"/>
  <c r="M29" i="24"/>
  <c r="L29" i="24"/>
  <c r="AB29" i="24"/>
  <c r="K29" i="24"/>
  <c r="AA29" i="24" s="1"/>
  <c r="J29" i="24"/>
  <c r="Z29" i="24"/>
  <c r="I29" i="24"/>
  <c r="Y29" i="24"/>
  <c r="AB28" i="24"/>
  <c r="AA28" i="24"/>
  <c r="Z28" i="24"/>
  <c r="Y28" i="24"/>
  <c r="AB27" i="24"/>
  <c r="AA27" i="24"/>
  <c r="Z27" i="24"/>
  <c r="Y27" i="24"/>
  <c r="X26" i="24"/>
  <c r="X25" i="24"/>
  <c r="X24" i="24"/>
  <c r="W26" i="24"/>
  <c r="W25" i="24"/>
  <c r="W24" i="24"/>
  <c r="V26" i="24"/>
  <c r="V25" i="24"/>
  <c r="V24" i="24"/>
  <c r="U26" i="24"/>
  <c r="T26" i="24"/>
  <c r="T25" i="24"/>
  <c r="T24" i="24"/>
  <c r="S26" i="24"/>
  <c r="R26" i="24"/>
  <c r="Q26" i="24"/>
  <c r="P26" i="24"/>
  <c r="P25" i="24"/>
  <c r="P24" i="24"/>
  <c r="O26" i="24"/>
  <c r="O25" i="24"/>
  <c r="O24" i="24"/>
  <c r="N26" i="24"/>
  <c r="N25" i="24"/>
  <c r="N24" i="24"/>
  <c r="M26" i="24"/>
  <c r="L26" i="24"/>
  <c r="K26" i="24"/>
  <c r="AA26" i="24"/>
  <c r="J26" i="24"/>
  <c r="Z26" i="24"/>
  <c r="I26" i="24"/>
  <c r="Y26" i="24"/>
  <c r="U25" i="24"/>
  <c r="U24" i="24"/>
  <c r="S25" i="24"/>
  <c r="S24" i="24"/>
  <c r="R25" i="24"/>
  <c r="R24" i="24"/>
  <c r="Q25" i="24"/>
  <c r="M25" i="24"/>
  <c r="M24" i="24" s="1"/>
  <c r="I25" i="24"/>
  <c r="Y25" i="24" s="1"/>
  <c r="AB23" i="24"/>
  <c r="AA23" i="24"/>
  <c r="Z23" i="24"/>
  <c r="Y23" i="24"/>
  <c r="AB22" i="24"/>
  <c r="AA22" i="24"/>
  <c r="Z22" i="24"/>
  <c r="Y22" i="24"/>
  <c r="X21" i="24"/>
  <c r="W21" i="24"/>
  <c r="V21" i="24"/>
  <c r="U21" i="24"/>
  <c r="T21" i="24"/>
  <c r="S21" i="24"/>
  <c r="S9" i="24"/>
  <c r="R21" i="24"/>
  <c r="Q21" i="24"/>
  <c r="P21" i="24"/>
  <c r="O21" i="24"/>
  <c r="N21" i="24"/>
  <c r="M21" i="24"/>
  <c r="L21" i="24"/>
  <c r="AB21" i="24"/>
  <c r="K21" i="24"/>
  <c r="AA21" i="24"/>
  <c r="J21" i="24"/>
  <c r="Z21" i="24"/>
  <c r="I21" i="24"/>
  <c r="Y21" i="24" s="1"/>
  <c r="AB20" i="24"/>
  <c r="AA20" i="24"/>
  <c r="Z20" i="24"/>
  <c r="Y20" i="24"/>
  <c r="AB19" i="24"/>
  <c r="AA19" i="24"/>
  <c r="Z19" i="24"/>
  <c r="Y19" i="24"/>
  <c r="X18" i="24"/>
  <c r="W18" i="24"/>
  <c r="W17" i="24"/>
  <c r="V18" i="24"/>
  <c r="V17" i="24"/>
  <c r="U18" i="24"/>
  <c r="U17" i="24"/>
  <c r="T18" i="24"/>
  <c r="T17" i="24"/>
  <c r="S18" i="24"/>
  <c r="R18" i="24"/>
  <c r="Q18" i="24"/>
  <c r="P18" i="24"/>
  <c r="O18" i="24"/>
  <c r="O17" i="24"/>
  <c r="N18" i="24"/>
  <c r="N17" i="24"/>
  <c r="M18" i="24"/>
  <c r="M17" i="24"/>
  <c r="L18" i="24"/>
  <c r="AB18" i="24"/>
  <c r="K18" i="24"/>
  <c r="J18" i="24"/>
  <c r="J17" i="24"/>
  <c r="Z18" i="24"/>
  <c r="I18" i="24"/>
  <c r="Y18" i="24"/>
  <c r="X17" i="24"/>
  <c r="S17" i="24"/>
  <c r="R17" i="24"/>
  <c r="Z17" i="24" s="1"/>
  <c r="Q17" i="24"/>
  <c r="P17" i="24"/>
  <c r="K17" i="24"/>
  <c r="AA17" i="24" s="1"/>
  <c r="AB16" i="24"/>
  <c r="AA16" i="24"/>
  <c r="Z16" i="24"/>
  <c r="Y16" i="24"/>
  <c r="X15" i="24"/>
  <c r="W15" i="24"/>
  <c r="V15" i="24"/>
  <c r="U15" i="24"/>
  <c r="T15" i="24"/>
  <c r="S15" i="24"/>
  <c r="R15" i="24"/>
  <c r="Q15" i="24"/>
  <c r="P15" i="24"/>
  <c r="O15" i="24"/>
  <c r="N15" i="24"/>
  <c r="M15" i="24"/>
  <c r="L15" i="24"/>
  <c r="AB15" i="24"/>
  <c r="K15" i="24"/>
  <c r="AA15" i="24"/>
  <c r="J15" i="24"/>
  <c r="Z15" i="24" s="1"/>
  <c r="I15" i="24"/>
  <c r="Y15" i="24"/>
  <c r="AB14" i="24"/>
  <c r="AA14" i="24"/>
  <c r="Z14" i="24"/>
  <c r="Y14" i="24"/>
  <c r="AB13" i="24"/>
  <c r="AA13" i="24"/>
  <c r="Z13" i="24"/>
  <c r="X12" i="24"/>
  <c r="W12" i="24"/>
  <c r="V12" i="24"/>
  <c r="U12" i="24"/>
  <c r="T12" i="24"/>
  <c r="S12" i="24"/>
  <c r="R12" i="24"/>
  <c r="Q12" i="24"/>
  <c r="Q11" i="24"/>
  <c r="Q10" i="24"/>
  <c r="P12" i="24"/>
  <c r="P11" i="24"/>
  <c r="P10" i="24"/>
  <c r="P9" i="24"/>
  <c r="O12" i="24"/>
  <c r="O11" i="24"/>
  <c r="O10" i="24"/>
  <c r="O9" i="24"/>
  <c r="N12" i="24"/>
  <c r="M12" i="24"/>
  <c r="L12" i="24"/>
  <c r="L11" i="24"/>
  <c r="K12" i="24"/>
  <c r="AA12" i="24"/>
  <c r="K11" i="24"/>
  <c r="J12" i="24"/>
  <c r="Z12" i="24"/>
  <c r="X11" i="24"/>
  <c r="X10" i="24"/>
  <c r="X9" i="24"/>
  <c r="W11" i="24"/>
  <c r="W10" i="24"/>
  <c r="W9" i="24"/>
  <c r="V11" i="24"/>
  <c r="V10" i="24"/>
  <c r="V9" i="24"/>
  <c r="U11" i="24"/>
  <c r="U10" i="24"/>
  <c r="U9" i="24"/>
  <c r="T11" i="24"/>
  <c r="T10" i="24"/>
  <c r="T9" i="24"/>
  <c r="S11" i="24"/>
  <c r="S10" i="24"/>
  <c r="R11" i="24"/>
  <c r="R10" i="24"/>
  <c r="R9" i="24"/>
  <c r="N11" i="24"/>
  <c r="N10" i="24"/>
  <c r="N9" i="24"/>
  <c r="M11" i="24"/>
  <c r="M10" i="24"/>
  <c r="M9" i="24"/>
  <c r="AB8" i="24"/>
  <c r="AA8" i="24"/>
  <c r="Z8" i="24"/>
  <c r="Y8" i="24"/>
  <c r="AB7" i="24"/>
  <c r="AA7" i="24"/>
  <c r="Z7" i="24"/>
  <c r="Y7" i="24"/>
  <c r="X6" i="24"/>
  <c r="W6" i="24"/>
  <c r="W4" i="24" s="1"/>
  <c r="V6" i="24"/>
  <c r="U6" i="24"/>
  <c r="U4" i="24" s="1"/>
  <c r="T6" i="24"/>
  <c r="S6" i="24"/>
  <c r="S4" i="24"/>
  <c r="R6" i="24"/>
  <c r="R4" i="24" s="1"/>
  <c r="Q6" i="24"/>
  <c r="P6" i="24"/>
  <c r="P4" i="24" s="1"/>
  <c r="O6" i="24"/>
  <c r="N6" i="24"/>
  <c r="M6" i="24"/>
  <c r="M4" i="24" s="1"/>
  <c r="L6" i="24"/>
  <c r="K6" i="24"/>
  <c r="J6" i="24"/>
  <c r="AB5" i="24"/>
  <c r="AA5" i="24"/>
  <c r="Z5" i="24"/>
  <c r="Y5" i="24"/>
  <c r="U301" i="23"/>
  <c r="N301" i="23"/>
  <c r="T300" i="23"/>
  <c r="S300" i="23"/>
  <c r="R300" i="23"/>
  <c r="Q300" i="23"/>
  <c r="P300" i="23"/>
  <c r="O300" i="23"/>
  <c r="M300" i="23"/>
  <c r="L300" i="23"/>
  <c r="K300" i="23"/>
  <c r="U299" i="23"/>
  <c r="N299" i="23"/>
  <c r="U298" i="23"/>
  <c r="N298" i="23"/>
  <c r="U297" i="23"/>
  <c r="N297" i="23"/>
  <c r="T296" i="23"/>
  <c r="S296" i="23"/>
  <c r="S295" i="23"/>
  <c r="R296" i="23"/>
  <c r="R295" i="23"/>
  <c r="Q296" i="23"/>
  <c r="Q295" i="23"/>
  <c r="P296" i="23"/>
  <c r="P295" i="23"/>
  <c r="O296" i="23"/>
  <c r="O295" i="23"/>
  <c r="M296" i="23"/>
  <c r="M295" i="23"/>
  <c r="L296" i="23"/>
  <c r="L295" i="23"/>
  <c r="K296" i="23"/>
  <c r="U294" i="23"/>
  <c r="N294" i="23"/>
  <c r="U293" i="23"/>
  <c r="N293" i="23"/>
  <c r="U292" i="23"/>
  <c r="N292" i="23"/>
  <c r="U291" i="23"/>
  <c r="N291" i="23"/>
  <c r="U290" i="23"/>
  <c r="N290" i="23"/>
  <c r="U289" i="23"/>
  <c r="N289" i="23"/>
  <c r="U288" i="23"/>
  <c r="N288" i="23"/>
  <c r="U287" i="23"/>
  <c r="N287" i="23"/>
  <c r="U286" i="23"/>
  <c r="N286" i="23"/>
  <c r="T285" i="23"/>
  <c r="S285" i="23"/>
  <c r="U285" i="23" s="1"/>
  <c r="R285" i="23"/>
  <c r="Q285" i="23"/>
  <c r="P285" i="23"/>
  <c r="O285" i="23"/>
  <c r="M285" i="23"/>
  <c r="L285" i="23"/>
  <c r="K285" i="23"/>
  <c r="U284" i="23"/>
  <c r="N284" i="23"/>
  <c r="U283" i="23"/>
  <c r="N283" i="23"/>
  <c r="T282" i="23"/>
  <c r="S282" i="23"/>
  <c r="R282" i="23"/>
  <c r="Q282" i="23"/>
  <c r="P282" i="23"/>
  <c r="O282" i="23"/>
  <c r="M282" i="23"/>
  <c r="L282" i="23"/>
  <c r="L281" i="23" s="1"/>
  <c r="K282" i="23"/>
  <c r="N282" i="23"/>
  <c r="U280" i="23"/>
  <c r="N280" i="23"/>
  <c r="U279" i="23"/>
  <c r="N279" i="23"/>
  <c r="U278" i="23"/>
  <c r="N278" i="23"/>
  <c r="U277" i="23"/>
  <c r="N277" i="23"/>
  <c r="U276" i="23"/>
  <c r="N276" i="23"/>
  <c r="U275" i="23"/>
  <c r="N275" i="23"/>
  <c r="U274" i="23"/>
  <c r="N274" i="23"/>
  <c r="T273" i="23"/>
  <c r="S273" i="23"/>
  <c r="U273" i="23"/>
  <c r="R273" i="23"/>
  <c r="Q273" i="23"/>
  <c r="P273" i="23"/>
  <c r="O273" i="23"/>
  <c r="M273" i="23"/>
  <c r="L273" i="23"/>
  <c r="K273" i="23"/>
  <c r="U272" i="23"/>
  <c r="N272" i="23"/>
  <c r="U271" i="23"/>
  <c r="N271" i="23"/>
  <c r="T270" i="23"/>
  <c r="S270" i="23"/>
  <c r="R270" i="23"/>
  <c r="R269" i="23"/>
  <c r="Q270" i="23"/>
  <c r="Q269" i="23" s="1"/>
  <c r="P270" i="23"/>
  <c r="O270" i="23"/>
  <c r="O269" i="23"/>
  <c r="M270" i="23"/>
  <c r="L270" i="23"/>
  <c r="L269" i="23"/>
  <c r="K270" i="23"/>
  <c r="U268" i="23"/>
  <c r="N268" i="23"/>
  <c r="O268" i="23"/>
  <c r="U267" i="23"/>
  <c r="N267" i="23"/>
  <c r="U266" i="23"/>
  <c r="N266" i="23"/>
  <c r="U265" i="23"/>
  <c r="N265" i="23"/>
  <c r="U264" i="23"/>
  <c r="N264" i="23"/>
  <c r="U263" i="23"/>
  <c r="N263" i="23"/>
  <c r="Q263" i="23"/>
  <c r="O263" i="23"/>
  <c r="U262" i="23"/>
  <c r="N262" i="23"/>
  <c r="Q262" i="23"/>
  <c r="Q261" i="23" s="1"/>
  <c r="T261" i="23"/>
  <c r="S261" i="23"/>
  <c r="R261" i="23"/>
  <c r="P261" i="23"/>
  <c r="M261" i="23"/>
  <c r="L261" i="23"/>
  <c r="U260" i="23"/>
  <c r="N260" i="23"/>
  <c r="Q260" i="23"/>
  <c r="U259" i="23"/>
  <c r="N259" i="23"/>
  <c r="O259" i="23"/>
  <c r="O258" i="23"/>
  <c r="T258" i="23"/>
  <c r="S258" i="23"/>
  <c r="U258" i="23"/>
  <c r="R258" i="23"/>
  <c r="R257" i="23" s="1"/>
  <c r="Q258" i="23"/>
  <c r="Q257" i="23" s="1"/>
  <c r="P258" i="23"/>
  <c r="P257" i="23"/>
  <c r="M258" i="23"/>
  <c r="L258" i="23"/>
  <c r="K258" i="23"/>
  <c r="N258" i="23" s="1"/>
  <c r="U255" i="23"/>
  <c r="N255" i="23"/>
  <c r="U254" i="23"/>
  <c r="N254" i="23"/>
  <c r="O254" i="23"/>
  <c r="U253" i="23"/>
  <c r="N253" i="23"/>
  <c r="O253" i="23"/>
  <c r="U252" i="23"/>
  <c r="N252" i="23"/>
  <c r="U251" i="23"/>
  <c r="N251" i="23"/>
  <c r="U250" i="23"/>
  <c r="N250" i="23"/>
  <c r="U249" i="23"/>
  <c r="N249" i="23"/>
  <c r="P249" i="23"/>
  <c r="U248" i="23"/>
  <c r="N248" i="23"/>
  <c r="P248" i="23"/>
  <c r="P247" i="23"/>
  <c r="T247" i="23"/>
  <c r="S247" i="23"/>
  <c r="R247" i="23"/>
  <c r="Q247" i="23"/>
  <c r="O247" i="23"/>
  <c r="M247" i="23"/>
  <c r="L247" i="23"/>
  <c r="K247" i="23"/>
  <c r="U246" i="23"/>
  <c r="N246" i="23"/>
  <c r="U245" i="23"/>
  <c r="N245" i="23"/>
  <c r="T244" i="23"/>
  <c r="S244" i="23"/>
  <c r="U244" i="23"/>
  <c r="R244" i="23"/>
  <c r="R243" i="23"/>
  <c r="Q244" i="23"/>
  <c r="Q243" i="23" s="1"/>
  <c r="P244" i="23"/>
  <c r="P243" i="23" s="1"/>
  <c r="O244" i="23"/>
  <c r="O243" i="23"/>
  <c r="M244" i="23"/>
  <c r="L244" i="23"/>
  <c r="N244" i="23"/>
  <c r="U242" i="23"/>
  <c r="N242" i="23"/>
  <c r="U241" i="23"/>
  <c r="N241" i="23"/>
  <c r="T240" i="23"/>
  <c r="S240" i="23"/>
  <c r="U240" i="23" s="1"/>
  <c r="R240" i="23"/>
  <c r="Q240" i="23"/>
  <c r="P240" i="23"/>
  <c r="O240" i="23"/>
  <c r="M240" i="23"/>
  <c r="L240" i="23"/>
  <c r="K240" i="23"/>
  <c r="U239" i="23"/>
  <c r="N239" i="23"/>
  <c r="U238" i="23"/>
  <c r="N238" i="23"/>
  <c r="U237" i="23"/>
  <c r="N237" i="23"/>
  <c r="T236" i="23"/>
  <c r="T235" i="23"/>
  <c r="S236" i="23"/>
  <c r="R236" i="23"/>
  <c r="R235" i="23"/>
  <c r="Q236" i="23"/>
  <c r="Q235" i="23"/>
  <c r="P236" i="23"/>
  <c r="P235" i="23"/>
  <c r="O236" i="23"/>
  <c r="O235" i="23"/>
  <c r="M236" i="23"/>
  <c r="L236" i="23"/>
  <c r="L235" i="23"/>
  <c r="K236" i="23"/>
  <c r="K235" i="23"/>
  <c r="U234" i="23"/>
  <c r="N234" i="23"/>
  <c r="U233" i="23"/>
  <c r="N233" i="23"/>
  <c r="U232" i="23"/>
  <c r="N232" i="23"/>
  <c r="T231" i="23"/>
  <c r="S231" i="23"/>
  <c r="U231" i="23" s="1"/>
  <c r="R231" i="23"/>
  <c r="Q231" i="23"/>
  <c r="P231" i="23"/>
  <c r="O231" i="23"/>
  <c r="M231" i="23"/>
  <c r="L231" i="23"/>
  <c r="K231" i="23"/>
  <c r="U230" i="23"/>
  <c r="N230" i="23"/>
  <c r="U229" i="23"/>
  <c r="N229" i="23"/>
  <c r="U228" i="23"/>
  <c r="N228" i="23"/>
  <c r="U227" i="23"/>
  <c r="N227" i="23"/>
  <c r="U226" i="23"/>
  <c r="N226" i="23"/>
  <c r="U225" i="23"/>
  <c r="N225" i="23"/>
  <c r="U224" i="23"/>
  <c r="N224" i="23"/>
  <c r="U223" i="23"/>
  <c r="N223" i="23"/>
  <c r="T222" i="23"/>
  <c r="S222" i="23"/>
  <c r="R222" i="23"/>
  <c r="Q222" i="23"/>
  <c r="P222" i="23"/>
  <c r="O222" i="23"/>
  <c r="M222" i="23"/>
  <c r="L222" i="23"/>
  <c r="K222" i="23"/>
  <c r="N222" i="23" s="1"/>
  <c r="U221" i="23"/>
  <c r="N221" i="23"/>
  <c r="U220" i="23"/>
  <c r="N220" i="23"/>
  <c r="U219" i="23"/>
  <c r="N219" i="23"/>
  <c r="T218" i="23"/>
  <c r="S218" i="23"/>
  <c r="U218" i="23" s="1"/>
  <c r="R218" i="23"/>
  <c r="Q218" i="23"/>
  <c r="P218" i="23"/>
  <c r="O218" i="23"/>
  <c r="M218" i="23"/>
  <c r="L218" i="23"/>
  <c r="K218" i="23"/>
  <c r="N218" i="23" s="1"/>
  <c r="U217" i="23"/>
  <c r="N217" i="23"/>
  <c r="P217" i="23"/>
  <c r="P214" i="23"/>
  <c r="U216" i="23"/>
  <c r="N216" i="23"/>
  <c r="U215" i="23"/>
  <c r="N215" i="23"/>
  <c r="T214" i="23"/>
  <c r="S214" i="23"/>
  <c r="R214" i="23"/>
  <c r="Q214" i="23"/>
  <c r="O214" i="23"/>
  <c r="M214" i="23"/>
  <c r="L214" i="23"/>
  <c r="K214" i="23"/>
  <c r="U212" i="23"/>
  <c r="N212" i="23"/>
  <c r="U211" i="23"/>
  <c r="N211" i="23"/>
  <c r="U210" i="23"/>
  <c r="N210" i="23"/>
  <c r="U209" i="23"/>
  <c r="N209" i="23"/>
  <c r="U208" i="23"/>
  <c r="N208" i="23"/>
  <c r="T207" i="23"/>
  <c r="S207" i="23"/>
  <c r="S206" i="23"/>
  <c r="R207" i="23"/>
  <c r="R206" i="23"/>
  <c r="Q207" i="23"/>
  <c r="Q206" i="23"/>
  <c r="P207" i="23"/>
  <c r="P206" i="23"/>
  <c r="O207" i="23"/>
  <c r="O206" i="23"/>
  <c r="M207" i="23"/>
  <c r="M206" i="23"/>
  <c r="L207" i="23"/>
  <c r="L206" i="23"/>
  <c r="K207" i="23"/>
  <c r="U205" i="23"/>
  <c r="N205" i="23"/>
  <c r="U204" i="23"/>
  <c r="N204" i="23"/>
  <c r="U203" i="23"/>
  <c r="N203" i="23"/>
  <c r="U202" i="23"/>
  <c r="N202" i="23"/>
  <c r="U201" i="23"/>
  <c r="N201" i="23"/>
  <c r="U200" i="23"/>
  <c r="N200" i="23"/>
  <c r="T199" i="23"/>
  <c r="S199" i="23"/>
  <c r="R199" i="23"/>
  <c r="Q199" i="23"/>
  <c r="P199" i="23"/>
  <c r="O199" i="23"/>
  <c r="M199" i="23"/>
  <c r="L199" i="23"/>
  <c r="K199" i="23"/>
  <c r="U198" i="23"/>
  <c r="N198" i="23"/>
  <c r="U197" i="23"/>
  <c r="N197" i="23"/>
  <c r="T196" i="23"/>
  <c r="S196" i="23"/>
  <c r="U196" i="23"/>
  <c r="R196" i="23"/>
  <c r="Q196" i="23"/>
  <c r="P196" i="23"/>
  <c r="O196" i="23"/>
  <c r="O195" i="23"/>
  <c r="O194" i="23"/>
  <c r="M196" i="23"/>
  <c r="M195" i="23"/>
  <c r="M194" i="23"/>
  <c r="L196" i="23"/>
  <c r="K196" i="23"/>
  <c r="U193" i="23"/>
  <c r="N193" i="23"/>
  <c r="U192" i="23"/>
  <c r="N192" i="23"/>
  <c r="U191" i="23"/>
  <c r="N191" i="23"/>
  <c r="U190" i="23"/>
  <c r="N190" i="23"/>
  <c r="T189" i="23"/>
  <c r="T188" i="23"/>
  <c r="S189" i="23"/>
  <c r="R189" i="23"/>
  <c r="R188" i="23"/>
  <c r="Q189" i="23"/>
  <c r="Q188" i="23"/>
  <c r="P189" i="23"/>
  <c r="P188" i="23"/>
  <c r="O189" i="23"/>
  <c r="O188" i="23"/>
  <c r="M189" i="23"/>
  <c r="M188" i="23"/>
  <c r="L189" i="23"/>
  <c r="K189" i="23"/>
  <c r="U187" i="23"/>
  <c r="N187" i="23"/>
  <c r="U186" i="23"/>
  <c r="N186" i="23"/>
  <c r="U185" i="23"/>
  <c r="N185" i="23"/>
  <c r="U184" i="23"/>
  <c r="N184" i="23"/>
  <c r="U183" i="23"/>
  <c r="N183" i="23"/>
  <c r="U182" i="23"/>
  <c r="N182" i="23"/>
  <c r="U181" i="23"/>
  <c r="N181" i="23"/>
  <c r="U180" i="23"/>
  <c r="N180" i="23"/>
  <c r="U179" i="23"/>
  <c r="N179" i="23"/>
  <c r="U178" i="23"/>
  <c r="N178" i="23"/>
  <c r="U177" i="23"/>
  <c r="N177" i="23"/>
  <c r="U176" i="23"/>
  <c r="N176" i="23"/>
  <c r="U175" i="23"/>
  <c r="N175" i="23"/>
  <c r="U174" i="23"/>
  <c r="N174" i="23"/>
  <c r="U173" i="23"/>
  <c r="N173" i="23"/>
  <c r="U172" i="23"/>
  <c r="N172" i="23"/>
  <c r="T171" i="23"/>
  <c r="S171" i="23"/>
  <c r="S170" i="23"/>
  <c r="R171" i="23"/>
  <c r="R170" i="23"/>
  <c r="Q171" i="23"/>
  <c r="Q170" i="23"/>
  <c r="P171" i="23"/>
  <c r="P170" i="23"/>
  <c r="O171" i="23"/>
  <c r="O170" i="23"/>
  <c r="M171" i="23"/>
  <c r="M170" i="23"/>
  <c r="L171" i="23"/>
  <c r="L170" i="23"/>
  <c r="K171" i="23"/>
  <c r="K170" i="23"/>
  <c r="K154" i="23"/>
  <c r="K153" i="23"/>
  <c r="K151" i="23"/>
  <c r="U169" i="23"/>
  <c r="N169" i="23"/>
  <c r="T168" i="23"/>
  <c r="S168" i="23"/>
  <c r="U168" i="23" s="1"/>
  <c r="R168" i="23"/>
  <c r="Q168" i="23"/>
  <c r="P168" i="23"/>
  <c r="O168" i="23"/>
  <c r="M168" i="23"/>
  <c r="L168" i="23"/>
  <c r="K168" i="23"/>
  <c r="U167" i="23"/>
  <c r="N167" i="23"/>
  <c r="U166" i="23"/>
  <c r="N166" i="23"/>
  <c r="U165" i="23"/>
  <c r="N165" i="23"/>
  <c r="O165" i="23"/>
  <c r="U164" i="23"/>
  <c r="N164" i="23"/>
  <c r="U163" i="23"/>
  <c r="N163" i="23"/>
  <c r="U162" i="23"/>
  <c r="N162" i="23"/>
  <c r="U161" i="23"/>
  <c r="N161" i="23"/>
  <c r="U160" i="23"/>
  <c r="N160" i="23"/>
  <c r="P160" i="23"/>
  <c r="U159" i="23"/>
  <c r="N159" i="23"/>
  <c r="P159" i="23"/>
  <c r="S158" i="23"/>
  <c r="R158" i="23"/>
  <c r="Q158" i="23"/>
  <c r="Q154" i="23"/>
  <c r="Q153" i="23"/>
  <c r="Q151" i="23"/>
  <c r="O158" i="23"/>
  <c r="M158" i="23"/>
  <c r="L158" i="23"/>
  <c r="N158" i="23"/>
  <c r="U157" i="23"/>
  <c r="U156" i="23"/>
  <c r="U155" i="23"/>
  <c r="U152" i="23"/>
  <c r="N152" i="23"/>
  <c r="U150" i="23"/>
  <c r="N150" i="23"/>
  <c r="T149" i="23"/>
  <c r="S149" i="23"/>
  <c r="R149" i="23"/>
  <c r="Q149" i="23"/>
  <c r="P149" i="23"/>
  <c r="O149" i="23"/>
  <c r="M149" i="23"/>
  <c r="L149" i="23"/>
  <c r="K149" i="23"/>
  <c r="N149" i="23"/>
  <c r="U148" i="23"/>
  <c r="N148" i="23"/>
  <c r="T147" i="23"/>
  <c r="T144" i="23"/>
  <c r="S147" i="23"/>
  <c r="R147" i="23"/>
  <c r="R144" i="23"/>
  <c r="Q147" i="23"/>
  <c r="Q144" i="23"/>
  <c r="Q143" i="23"/>
  <c r="Q142" i="23"/>
  <c r="P147" i="23"/>
  <c r="P144" i="23"/>
  <c r="P143" i="23"/>
  <c r="P142" i="23"/>
  <c r="O147" i="23"/>
  <c r="O144" i="23"/>
  <c r="O143" i="23"/>
  <c r="O142" i="23"/>
  <c r="M147" i="23"/>
  <c r="M144" i="23"/>
  <c r="L147" i="23"/>
  <c r="K147" i="23"/>
  <c r="K144" i="23"/>
  <c r="K143" i="23"/>
  <c r="U146" i="23"/>
  <c r="N146" i="23"/>
  <c r="U145" i="23"/>
  <c r="N145" i="23"/>
  <c r="U140" i="23"/>
  <c r="N140" i="23"/>
  <c r="U139" i="23"/>
  <c r="N139" i="23"/>
  <c r="U138" i="23"/>
  <c r="N138" i="23"/>
  <c r="N137" i="23" s="1"/>
  <c r="T137" i="23"/>
  <c r="S137" i="23"/>
  <c r="R137" i="23"/>
  <c r="Q137" i="23"/>
  <c r="P137" i="23"/>
  <c r="O137" i="23"/>
  <c r="M137" i="23"/>
  <c r="L137" i="23"/>
  <c r="K137" i="23"/>
  <c r="U136" i="23"/>
  <c r="N136" i="23"/>
  <c r="U135" i="23"/>
  <c r="N135" i="23"/>
  <c r="U134" i="23"/>
  <c r="N134" i="23"/>
  <c r="U133" i="23"/>
  <c r="N133" i="23"/>
  <c r="U132" i="23"/>
  <c r="N132" i="23"/>
  <c r="U131" i="23"/>
  <c r="N131" i="23"/>
  <c r="T130" i="23"/>
  <c r="S130" i="23"/>
  <c r="U130" i="23" s="1"/>
  <c r="R130" i="23"/>
  <c r="Q130" i="23"/>
  <c r="P130" i="23"/>
  <c r="O130" i="23"/>
  <c r="M130" i="23"/>
  <c r="L130" i="23"/>
  <c r="K130" i="23"/>
  <c r="N130" i="23"/>
  <c r="U129" i="23"/>
  <c r="N129" i="23"/>
  <c r="O129" i="23"/>
  <c r="U128" i="23"/>
  <c r="N128" i="23"/>
  <c r="O128" i="23"/>
  <c r="U127" i="23"/>
  <c r="N127" i="23"/>
  <c r="O127" i="23"/>
  <c r="O126" i="23"/>
  <c r="O125" i="23"/>
  <c r="T126" i="23"/>
  <c r="S126" i="23"/>
  <c r="R126" i="23"/>
  <c r="R125" i="23"/>
  <c r="Q126" i="23"/>
  <c r="P126" i="23"/>
  <c r="P125" i="23"/>
  <c r="M126" i="23"/>
  <c r="L126" i="23"/>
  <c r="L125" i="23" s="1"/>
  <c r="K126" i="23"/>
  <c r="N126" i="23" s="1"/>
  <c r="N125" i="23" s="1"/>
  <c r="U124" i="23"/>
  <c r="N124" i="23"/>
  <c r="U123" i="23"/>
  <c r="N123" i="23"/>
  <c r="T122" i="23"/>
  <c r="S122" i="23"/>
  <c r="R122" i="23"/>
  <c r="Q122" i="23"/>
  <c r="P122" i="23"/>
  <c r="O122" i="23"/>
  <c r="M122" i="23"/>
  <c r="L122" i="23"/>
  <c r="K122" i="23"/>
  <c r="U121" i="23"/>
  <c r="N121" i="23"/>
  <c r="P121" i="23"/>
  <c r="U120" i="23"/>
  <c r="N120" i="23"/>
  <c r="P120" i="23"/>
  <c r="T119" i="23"/>
  <c r="S119" i="23"/>
  <c r="R119" i="23"/>
  <c r="Q119" i="23"/>
  <c r="O119" i="23"/>
  <c r="M119" i="23"/>
  <c r="L119" i="23"/>
  <c r="K119" i="23"/>
  <c r="U118" i="23"/>
  <c r="N118" i="23"/>
  <c r="P118" i="23"/>
  <c r="U117" i="23"/>
  <c r="N117" i="23"/>
  <c r="P117" i="23"/>
  <c r="P116" i="23"/>
  <c r="T116" i="23"/>
  <c r="S116" i="23"/>
  <c r="R116" i="23"/>
  <c r="Q116" i="23"/>
  <c r="O116" i="23"/>
  <c r="M116" i="23"/>
  <c r="L116" i="23"/>
  <c r="K116" i="23"/>
  <c r="N116" i="23" s="1"/>
  <c r="U115" i="23"/>
  <c r="N115" i="23"/>
  <c r="U114" i="23"/>
  <c r="N114" i="23"/>
  <c r="P114" i="23"/>
  <c r="P113" i="23"/>
  <c r="T113" i="23"/>
  <c r="S113" i="23"/>
  <c r="U113" i="23"/>
  <c r="R113" i="23"/>
  <c r="Q113" i="23"/>
  <c r="O113" i="23"/>
  <c r="M113" i="23"/>
  <c r="L113" i="23"/>
  <c r="K113" i="23"/>
  <c r="K112" i="23" s="1"/>
  <c r="U109" i="23"/>
  <c r="N109" i="23"/>
  <c r="U108" i="23"/>
  <c r="N108" i="23"/>
  <c r="T107" i="23"/>
  <c r="S107" i="23"/>
  <c r="R107" i="23"/>
  <c r="Q107" i="23"/>
  <c r="P107" i="23"/>
  <c r="O107" i="23"/>
  <c r="M107" i="23"/>
  <c r="L107" i="23"/>
  <c r="K107" i="23"/>
  <c r="N107" i="23" s="1"/>
  <c r="U106" i="23"/>
  <c r="N106" i="23"/>
  <c r="U105" i="23"/>
  <c r="N105" i="23"/>
  <c r="T104" i="23"/>
  <c r="S104" i="23"/>
  <c r="U104" i="23"/>
  <c r="R104" i="23"/>
  <c r="Q104" i="23"/>
  <c r="P104" i="23"/>
  <c r="O104" i="23"/>
  <c r="M104" i="23"/>
  <c r="L104" i="23"/>
  <c r="K104" i="23"/>
  <c r="U103" i="23"/>
  <c r="N103" i="23"/>
  <c r="U102" i="23"/>
  <c r="N102" i="23"/>
  <c r="T101" i="23"/>
  <c r="S101" i="23"/>
  <c r="R101" i="23"/>
  <c r="Q101" i="23"/>
  <c r="P101" i="23"/>
  <c r="O101" i="23"/>
  <c r="M101" i="23"/>
  <c r="L101" i="23"/>
  <c r="K101" i="23"/>
  <c r="U100" i="23"/>
  <c r="N100" i="23"/>
  <c r="U99" i="23"/>
  <c r="N99" i="23"/>
  <c r="T98" i="23"/>
  <c r="S98" i="23"/>
  <c r="S97" i="23" s="1"/>
  <c r="R98" i="23"/>
  <c r="R97" i="23" s="1"/>
  <c r="Q98" i="23"/>
  <c r="Q97" i="23" s="1"/>
  <c r="P98" i="23"/>
  <c r="O98" i="23"/>
  <c r="O97" i="23"/>
  <c r="M98" i="23"/>
  <c r="L98" i="23"/>
  <c r="K98" i="23"/>
  <c r="U96" i="23"/>
  <c r="N96" i="23"/>
  <c r="U95" i="23"/>
  <c r="N95" i="23"/>
  <c r="T94" i="23"/>
  <c r="S94" i="23"/>
  <c r="R94" i="23"/>
  <c r="Q94" i="23"/>
  <c r="P94" i="23"/>
  <c r="O94" i="23"/>
  <c r="M94" i="23"/>
  <c r="L94" i="23"/>
  <c r="K94" i="23"/>
  <c r="U93" i="23"/>
  <c r="N93" i="23"/>
  <c r="U92" i="23"/>
  <c r="N92" i="23"/>
  <c r="T91" i="23"/>
  <c r="S91" i="23"/>
  <c r="R91" i="23"/>
  <c r="Q91" i="23"/>
  <c r="P91" i="23"/>
  <c r="O91" i="23"/>
  <c r="M91" i="23"/>
  <c r="L91" i="23"/>
  <c r="K91" i="23"/>
  <c r="U90" i="23"/>
  <c r="N90" i="23"/>
  <c r="U89" i="23"/>
  <c r="N89" i="23"/>
  <c r="T88" i="23"/>
  <c r="S88" i="23"/>
  <c r="R88" i="23"/>
  <c r="R87" i="23" s="1"/>
  <c r="R86" i="23" s="1"/>
  <c r="R85" i="23"/>
  <c r="R84" i="23"/>
  <c r="Q88" i="23"/>
  <c r="Q87" i="23"/>
  <c r="Q86" i="23"/>
  <c r="Q85" i="23"/>
  <c r="Q84" i="23"/>
  <c r="P88" i="23"/>
  <c r="P87" i="23"/>
  <c r="P86" i="23"/>
  <c r="P85" i="23"/>
  <c r="O88" i="23"/>
  <c r="M88" i="23"/>
  <c r="L88" i="23"/>
  <c r="L87" i="23"/>
  <c r="K88" i="23"/>
  <c r="U83" i="23"/>
  <c r="N83" i="23"/>
  <c r="U82" i="23"/>
  <c r="N82" i="23"/>
  <c r="T81" i="23"/>
  <c r="S81" i="23"/>
  <c r="U81" i="23"/>
  <c r="R81" i="23"/>
  <c r="Q81" i="23"/>
  <c r="P81" i="23"/>
  <c r="M81" i="23"/>
  <c r="L81" i="23"/>
  <c r="K81" i="23"/>
  <c r="U80" i="23"/>
  <c r="N80" i="23"/>
  <c r="U79" i="23"/>
  <c r="N79" i="23"/>
  <c r="T78" i="23"/>
  <c r="T77" i="23"/>
  <c r="S78" i="23"/>
  <c r="U78" i="23"/>
  <c r="R78" i="23"/>
  <c r="R77" i="23"/>
  <c r="R76" i="23"/>
  <c r="P78" i="23"/>
  <c r="P77" i="23"/>
  <c r="P76" i="23"/>
  <c r="M78" i="23"/>
  <c r="M77" i="23"/>
  <c r="M76" i="23"/>
  <c r="L78" i="23"/>
  <c r="K78" i="23"/>
  <c r="N78" i="23" s="1"/>
  <c r="U75" i="23"/>
  <c r="N75" i="23"/>
  <c r="U74" i="23"/>
  <c r="N74" i="23"/>
  <c r="Q74" i="23"/>
  <c r="Q73" i="23"/>
  <c r="T73" i="23"/>
  <c r="S73" i="23"/>
  <c r="R73" i="23"/>
  <c r="O73" i="23"/>
  <c r="M73" i="23"/>
  <c r="L73" i="23"/>
  <c r="K73" i="23"/>
  <c r="U72" i="23"/>
  <c r="N72" i="23"/>
  <c r="U71" i="23"/>
  <c r="N71" i="23"/>
  <c r="T70" i="23"/>
  <c r="S70" i="23"/>
  <c r="R70" i="23"/>
  <c r="Q70" i="23"/>
  <c r="P70" i="23"/>
  <c r="O70" i="23"/>
  <c r="M70" i="23"/>
  <c r="L70" i="23"/>
  <c r="K70" i="23"/>
  <c r="N70" i="23" s="1"/>
  <c r="U69" i="23"/>
  <c r="N69" i="23"/>
  <c r="U68" i="23"/>
  <c r="N68" i="23"/>
  <c r="T67" i="23"/>
  <c r="S67" i="23"/>
  <c r="R67" i="23"/>
  <c r="Q67" i="23"/>
  <c r="P67" i="23"/>
  <c r="O67" i="23"/>
  <c r="M67" i="23"/>
  <c r="L67" i="23"/>
  <c r="K67" i="23"/>
  <c r="U66" i="23"/>
  <c r="N66" i="23"/>
  <c r="U65" i="23"/>
  <c r="N65" i="23"/>
  <c r="T64" i="23"/>
  <c r="S64" i="23"/>
  <c r="R64" i="23"/>
  <c r="Q64" i="23"/>
  <c r="P64" i="23"/>
  <c r="O64" i="23"/>
  <c r="M64" i="23"/>
  <c r="L64" i="23"/>
  <c r="K64" i="23"/>
  <c r="U63" i="23"/>
  <c r="N63" i="23"/>
  <c r="U62" i="23"/>
  <c r="N62" i="23"/>
  <c r="T61" i="23"/>
  <c r="S61" i="23"/>
  <c r="U61" i="23"/>
  <c r="R61" i="23"/>
  <c r="Q61" i="23"/>
  <c r="P61" i="23"/>
  <c r="O61" i="23"/>
  <c r="M61" i="23"/>
  <c r="L61" i="23"/>
  <c r="K61" i="23"/>
  <c r="U60" i="23"/>
  <c r="N60" i="23"/>
  <c r="U59" i="23"/>
  <c r="N59" i="23"/>
  <c r="Q59" i="23"/>
  <c r="P59" i="23"/>
  <c r="T58" i="23"/>
  <c r="S58" i="23"/>
  <c r="R58" i="23"/>
  <c r="Q58" i="23"/>
  <c r="O58" i="23"/>
  <c r="M58" i="23"/>
  <c r="L58" i="23"/>
  <c r="K58" i="23"/>
  <c r="U57" i="23"/>
  <c r="N57" i="23"/>
  <c r="U56" i="23"/>
  <c r="N56" i="23"/>
  <c r="T55" i="23"/>
  <c r="S55" i="23"/>
  <c r="R55" i="23"/>
  <c r="O55" i="23"/>
  <c r="M55" i="23"/>
  <c r="L55" i="23"/>
  <c r="K55" i="23"/>
  <c r="U54" i="23"/>
  <c r="N54" i="23"/>
  <c r="U53" i="23"/>
  <c r="N53" i="23"/>
  <c r="Q53" i="23"/>
  <c r="Q52" i="23"/>
  <c r="T52" i="23"/>
  <c r="S52" i="23"/>
  <c r="R52" i="23"/>
  <c r="R51" i="23"/>
  <c r="O52" i="23"/>
  <c r="M52" i="23"/>
  <c r="M51" i="23" s="1"/>
  <c r="L52" i="23"/>
  <c r="K52" i="23"/>
  <c r="K51" i="23" s="1"/>
  <c r="U50" i="23"/>
  <c r="N50" i="23"/>
  <c r="U49" i="23"/>
  <c r="N49" i="23"/>
  <c r="T48" i="23"/>
  <c r="S48" i="23"/>
  <c r="R48" i="23"/>
  <c r="Q48" i="23"/>
  <c r="P48" i="23"/>
  <c r="O48" i="23"/>
  <c r="M48" i="23"/>
  <c r="L48" i="23"/>
  <c r="K48" i="23"/>
  <c r="N48" i="23" s="1"/>
  <c r="U47" i="23"/>
  <c r="N47" i="23"/>
  <c r="U46" i="23"/>
  <c r="N46" i="23"/>
  <c r="T45" i="23"/>
  <c r="S45" i="23"/>
  <c r="R45" i="23"/>
  <c r="Q45" i="23"/>
  <c r="P45" i="23"/>
  <c r="O45" i="23"/>
  <c r="M45" i="23"/>
  <c r="L45" i="23"/>
  <c r="K45" i="23"/>
  <c r="U44" i="23"/>
  <c r="N44" i="23"/>
  <c r="U43" i="23"/>
  <c r="N43" i="23"/>
  <c r="T42" i="23"/>
  <c r="S42" i="23"/>
  <c r="R42" i="23"/>
  <c r="P42" i="23"/>
  <c r="M42" i="23"/>
  <c r="L42" i="23"/>
  <c r="K42" i="23"/>
  <c r="U41" i="23"/>
  <c r="N41" i="23"/>
  <c r="U40" i="23"/>
  <c r="N40" i="23"/>
  <c r="T39" i="23"/>
  <c r="U39" i="23"/>
  <c r="R39" i="23"/>
  <c r="O39" i="23"/>
  <c r="M39" i="23"/>
  <c r="L39" i="23"/>
  <c r="K39" i="23"/>
  <c r="U38" i="23"/>
  <c r="N38" i="23"/>
  <c r="U37" i="23"/>
  <c r="N37" i="23"/>
  <c r="Q37" i="23"/>
  <c r="P37" i="23" s="1"/>
  <c r="P36" i="23" s="1"/>
  <c r="Q36" i="23"/>
  <c r="T36" i="23"/>
  <c r="S36" i="23"/>
  <c r="S35" i="23"/>
  <c r="S34" i="23"/>
  <c r="R36" i="23"/>
  <c r="R35" i="23" s="1"/>
  <c r="R34" i="23" s="1"/>
  <c r="R33" i="23" s="1"/>
  <c r="O36" i="23"/>
  <c r="M36" i="23"/>
  <c r="L36" i="23"/>
  <c r="K36" i="23"/>
  <c r="U32" i="23"/>
  <c r="N32" i="23"/>
  <c r="U31" i="23"/>
  <c r="N31" i="23"/>
  <c r="P31" i="23"/>
  <c r="P30" i="23"/>
  <c r="T30" i="23"/>
  <c r="S30" i="23"/>
  <c r="R30" i="23"/>
  <c r="Q30" i="23"/>
  <c r="O30" i="23"/>
  <c r="M30" i="23"/>
  <c r="L30" i="23"/>
  <c r="K30" i="23"/>
  <c r="U29" i="23"/>
  <c r="N29" i="23"/>
  <c r="U28" i="23"/>
  <c r="N28" i="23"/>
  <c r="T27" i="23"/>
  <c r="S27" i="23"/>
  <c r="U27" i="23" s="1"/>
  <c r="R27" i="23"/>
  <c r="Q27" i="23"/>
  <c r="P27" i="23"/>
  <c r="O27" i="23"/>
  <c r="M27" i="23"/>
  <c r="L27" i="23"/>
  <c r="K27" i="23"/>
  <c r="U26" i="23"/>
  <c r="N26" i="23"/>
  <c r="P26" i="23"/>
  <c r="U25" i="23"/>
  <c r="N25" i="23"/>
  <c r="Q25" i="23"/>
  <c r="Q24" i="23"/>
  <c r="T24" i="23"/>
  <c r="S24" i="23"/>
  <c r="R24" i="23"/>
  <c r="O24" i="23"/>
  <c r="M24" i="23"/>
  <c r="L24" i="23"/>
  <c r="K24" i="23"/>
  <c r="N24" i="23" s="1"/>
  <c r="U23" i="23"/>
  <c r="N23" i="23"/>
  <c r="U22" i="23"/>
  <c r="N22" i="23"/>
  <c r="Q22" i="23"/>
  <c r="Q21" i="23"/>
  <c r="T21" i="23"/>
  <c r="T20" i="23" s="1"/>
  <c r="S21" i="23"/>
  <c r="S20" i="23" s="1"/>
  <c r="S19" i="23" s="1"/>
  <c r="S18" i="23" s="1"/>
  <c r="R21" i="23"/>
  <c r="R20" i="23" s="1"/>
  <c r="R19" i="23" s="1"/>
  <c r="R18" i="23"/>
  <c r="O21" i="23"/>
  <c r="M21" i="23"/>
  <c r="L21" i="23"/>
  <c r="K21" i="23"/>
  <c r="U16" i="23"/>
  <c r="N16" i="23"/>
  <c r="U15" i="23"/>
  <c r="N15" i="23"/>
  <c r="T14" i="23"/>
  <c r="S14" i="23"/>
  <c r="R14" i="23"/>
  <c r="Q14" i="23"/>
  <c r="P14" i="23"/>
  <c r="O14" i="23"/>
  <c r="M14" i="23"/>
  <c r="L14" i="23"/>
  <c r="K14" i="23"/>
  <c r="U13" i="23"/>
  <c r="N13" i="23"/>
  <c r="U12" i="23"/>
  <c r="N12" i="23"/>
  <c r="T11" i="23"/>
  <c r="S11" i="23"/>
  <c r="S10" i="23"/>
  <c r="R11" i="23"/>
  <c r="Q11" i="23"/>
  <c r="Q10" i="23" s="1"/>
  <c r="Q9" i="23" s="1"/>
  <c r="P11" i="23"/>
  <c r="P10" i="23"/>
  <c r="P9" i="23"/>
  <c r="O11" i="23"/>
  <c r="O10" i="23"/>
  <c r="O9" i="23"/>
  <c r="M11" i="23"/>
  <c r="L11" i="23"/>
  <c r="K11" i="23"/>
  <c r="K10" i="23" s="1"/>
  <c r="A48" i="22"/>
  <c r="J9" i="22"/>
  <c r="I9" i="22"/>
  <c r="H9" i="22"/>
  <c r="J10" i="22"/>
  <c r="I10" i="22"/>
  <c r="H10" i="22"/>
  <c r="J11" i="22"/>
  <c r="I11" i="22"/>
  <c r="H11" i="22"/>
  <c r="J13" i="22"/>
  <c r="I13" i="22"/>
  <c r="H13" i="22"/>
  <c r="J14" i="22"/>
  <c r="I14" i="22"/>
  <c r="H14" i="22"/>
  <c r="J15" i="22"/>
  <c r="I15" i="22"/>
  <c r="H15" i="22"/>
  <c r="J16" i="22"/>
  <c r="I16" i="22"/>
  <c r="H16" i="22"/>
  <c r="J22" i="22"/>
  <c r="I22" i="22"/>
  <c r="H22" i="22"/>
  <c r="J27" i="22"/>
  <c r="I27" i="22"/>
  <c r="H27" i="22"/>
  <c r="J26" i="22"/>
  <c r="I26" i="22"/>
  <c r="H26" i="22"/>
  <c r="J25" i="22"/>
  <c r="I25" i="22"/>
  <c r="H25" i="22"/>
  <c r="J24" i="22"/>
  <c r="I24" i="22"/>
  <c r="H24" i="22"/>
  <c r="J29" i="22"/>
  <c r="I29" i="22"/>
  <c r="H29" i="22"/>
  <c r="J31" i="22"/>
  <c r="I31" i="22"/>
  <c r="H31" i="22"/>
  <c r="J34" i="22"/>
  <c r="I34" i="22"/>
  <c r="H34" i="22"/>
  <c r="J33" i="22"/>
  <c r="I33" i="22"/>
  <c r="H33" i="22"/>
  <c r="J37" i="22"/>
  <c r="I37" i="22"/>
  <c r="H37" i="22"/>
  <c r="J36" i="22"/>
  <c r="I36" i="22"/>
  <c r="H36" i="22"/>
  <c r="J42" i="22"/>
  <c r="I42" i="22"/>
  <c r="H42" i="22"/>
  <c r="J40" i="22"/>
  <c r="I40" i="22"/>
  <c r="H40" i="22"/>
  <c r="J39" i="22"/>
  <c r="I39" i="22"/>
  <c r="H39" i="22"/>
  <c r="A50" i="22"/>
  <c r="A4" i="22"/>
  <c r="H46" i="22"/>
  <c r="I46" i="22"/>
  <c r="J46" i="22"/>
  <c r="B52" i="22"/>
  <c r="G50" i="22"/>
  <c r="F8" i="22"/>
  <c r="G8" i="22"/>
  <c r="D20" i="21"/>
  <c r="D13" i="21"/>
  <c r="D8" i="21"/>
  <c r="D31" i="21"/>
  <c r="D24" i="21"/>
  <c r="C31" i="21"/>
  <c r="C24" i="21"/>
  <c r="D44" i="21"/>
  <c r="D40" i="21" s="1"/>
  <c r="D32" i="21" s="1"/>
  <c r="C21" i="22"/>
  <c r="C44" i="21"/>
  <c r="C40" i="21"/>
  <c r="C32" i="21"/>
  <c r="J7" i="22"/>
  <c r="B38" i="22"/>
  <c r="C38" i="22"/>
  <c r="D38" i="22"/>
  <c r="C23" i="22"/>
  <c r="D23" i="22"/>
  <c r="E23" i="22"/>
  <c r="F23" i="22"/>
  <c r="G23" i="22"/>
  <c r="J23" i="22" s="1"/>
  <c r="B23" i="22"/>
  <c r="C28" i="22"/>
  <c r="D28" i="22"/>
  <c r="E28" i="22"/>
  <c r="F28" i="22"/>
  <c r="I28" i="22"/>
  <c r="G28" i="22"/>
  <c r="B28" i="22"/>
  <c r="H28" i="22" s="1"/>
  <c r="E12" i="22"/>
  <c r="F12" i="22"/>
  <c r="F17" i="22"/>
  <c r="G12" i="22"/>
  <c r="E38" i="22"/>
  <c r="H38" i="22"/>
  <c r="F38" i="22"/>
  <c r="G38" i="22"/>
  <c r="C41" i="22"/>
  <c r="D41" i="22"/>
  <c r="E41" i="22"/>
  <c r="F41" i="22"/>
  <c r="I41" i="22"/>
  <c r="G41" i="22"/>
  <c r="J41" i="22"/>
  <c r="B41" i="22"/>
  <c r="C35" i="22"/>
  <c r="D35" i="22"/>
  <c r="E35" i="22"/>
  <c r="F35" i="22"/>
  <c r="I35" i="22"/>
  <c r="G35" i="22"/>
  <c r="J35" i="22" s="1"/>
  <c r="B35" i="22"/>
  <c r="H35" i="22"/>
  <c r="C30" i="22"/>
  <c r="D30" i="22"/>
  <c r="F30" i="22"/>
  <c r="I30" i="22" s="1"/>
  <c r="G30" i="22"/>
  <c r="J30" i="22"/>
  <c r="B30" i="22"/>
  <c r="H30" i="22"/>
  <c r="C8" i="21"/>
  <c r="C20" i="21"/>
  <c r="D48" i="21"/>
  <c r="C48" i="21"/>
  <c r="C13" i="21"/>
  <c r="C12" i="21"/>
  <c r="C7" i="21"/>
  <c r="C6" i="21"/>
  <c r="C52" i="21"/>
  <c r="G32" i="22"/>
  <c r="F32" i="22"/>
  <c r="E32" i="22"/>
  <c r="D32" i="22"/>
  <c r="J32" i="22" s="1"/>
  <c r="C32" i="22"/>
  <c r="I32" i="22"/>
  <c r="B32" i="22"/>
  <c r="H32" i="22"/>
  <c r="G21" i="22"/>
  <c r="F21" i="22"/>
  <c r="I21" i="22" s="1"/>
  <c r="F43" i="22"/>
  <c r="E21" i="22"/>
  <c r="D21" i="22"/>
  <c r="D43" i="22" s="1"/>
  <c r="J21" i="22"/>
  <c r="B21" i="22"/>
  <c r="H21" i="22" s="1"/>
  <c r="D12" i="22"/>
  <c r="C12" i="22"/>
  <c r="B12" i="22"/>
  <c r="D8" i="22"/>
  <c r="E8" i="22"/>
  <c r="E17" i="22" s="1"/>
  <c r="E44" i="22"/>
  <c r="B8" i="22"/>
  <c r="B17" i="22" s="1"/>
  <c r="I7" i="22"/>
  <c r="H7" i="22"/>
  <c r="C8" i="22"/>
  <c r="C17" i="22"/>
  <c r="H41" i="22"/>
  <c r="I38" i="22"/>
  <c r="G17" i="22"/>
  <c r="J28" i="22"/>
  <c r="I12" i="22"/>
  <c r="C43" i="22"/>
  <c r="I23" i="22"/>
  <c r="J12" i="22"/>
  <c r="H17" i="22"/>
  <c r="H8" i="22"/>
  <c r="T295" i="23"/>
  <c r="M57" i="24"/>
  <c r="Y57" i="24"/>
  <c r="I17" i="24"/>
  <c r="Y17" i="24"/>
  <c r="Z6" i="24"/>
  <c r="Y6" i="24"/>
  <c r="AB6" i="24"/>
  <c r="I24" i="24"/>
  <c r="L10" i="24"/>
  <c r="AB10" i="24"/>
  <c r="L9" i="24"/>
  <c r="AB9" i="24"/>
  <c r="AB12" i="24"/>
  <c r="P269" i="23"/>
  <c r="U47" i="24"/>
  <c r="P48" i="24"/>
  <c r="AB48" i="24"/>
  <c r="Z53" i="24"/>
  <c r="Z58" i="24"/>
  <c r="AA64" i="24"/>
  <c r="O63" i="24"/>
  <c r="O62" i="24"/>
  <c r="O57" i="24"/>
  <c r="N48" i="24"/>
  <c r="N47" i="24"/>
  <c r="Y62" i="24"/>
  <c r="Q9" i="24"/>
  <c r="AA11" i="24"/>
  <c r="K10" i="24"/>
  <c r="AA10" i="24"/>
  <c r="Y49" i="24"/>
  <c r="V48" i="24"/>
  <c r="V47" i="24"/>
  <c r="S70" i="24"/>
  <c r="L25" i="24"/>
  <c r="L24" i="24"/>
  <c r="L4" i="24" s="1"/>
  <c r="I47" i="24"/>
  <c r="N4" i="24"/>
  <c r="V4" i="24"/>
  <c r="V70" i="24" s="1"/>
  <c r="J25" i="24"/>
  <c r="AB31" i="24"/>
  <c r="Z55" i="24"/>
  <c r="J47" i="24"/>
  <c r="AB64" i="24"/>
  <c r="AA6" i="24"/>
  <c r="O4" i="24"/>
  <c r="K47" i="24"/>
  <c r="K9" i="24"/>
  <c r="Z25" i="24"/>
  <c r="J24" i="24"/>
  <c r="Z24" i="24"/>
  <c r="AA62" i="24"/>
  <c r="AA9" i="24"/>
  <c r="AA57" i="24"/>
  <c r="Q195" i="23"/>
  <c r="Q194" i="23"/>
  <c r="S269" i="23"/>
  <c r="U149" i="23"/>
  <c r="N171" i="23"/>
  <c r="M243" i="23"/>
  <c r="K87" i="23"/>
  <c r="K86" i="23"/>
  <c r="T170" i="23"/>
  <c r="U170" i="23"/>
  <c r="U171" i="23"/>
  <c r="L144" i="23"/>
  <c r="L143" i="23"/>
  <c r="L142" i="23"/>
  <c r="S188" i="23"/>
  <c r="K206" i="23"/>
  <c r="K77" i="23"/>
  <c r="K76" i="23"/>
  <c r="U214" i="23"/>
  <c r="U188" i="23"/>
  <c r="S144" i="23"/>
  <c r="S143" i="23"/>
  <c r="S142" i="23"/>
  <c r="K20" i="23"/>
  <c r="K19" i="23"/>
  <c r="N11" i="23"/>
  <c r="N67" i="23"/>
  <c r="K188" i="23"/>
  <c r="S195" i="23"/>
  <c r="S194" i="23"/>
  <c r="T257" i="23"/>
  <c r="P158" i="23"/>
  <c r="P119" i="23"/>
  <c r="P112" i="23"/>
  <c r="P111" i="23"/>
  <c r="P110" i="23"/>
  <c r="U58" i="23"/>
  <c r="U67" i="23"/>
  <c r="S87" i="23"/>
  <c r="S86" i="23"/>
  <c r="N206" i="23"/>
  <c r="N285" i="23"/>
  <c r="P22" i="23"/>
  <c r="P21" i="23"/>
  <c r="U73" i="23"/>
  <c r="U14" i="23"/>
  <c r="U21" i="23"/>
  <c r="M112" i="23"/>
  <c r="T125" i="23"/>
  <c r="U137" i="23"/>
  <c r="N147" i="23"/>
  <c r="N199" i="23"/>
  <c r="P195" i="23"/>
  <c r="N300" i="23"/>
  <c r="P25" i="23"/>
  <c r="P24" i="23"/>
  <c r="P20" i="23" s="1"/>
  <c r="P19" i="23" s="1"/>
  <c r="P18" i="23" s="1"/>
  <c r="O262" i="23"/>
  <c r="O261" i="23"/>
  <c r="O257" i="23" s="1"/>
  <c r="N27" i="23"/>
  <c r="U45" i="23"/>
  <c r="N73" i="23"/>
  <c r="P73" i="23"/>
  <c r="U296" i="23"/>
  <c r="R10" i="23"/>
  <c r="R9" i="23"/>
  <c r="O154" i="23"/>
  <c r="O153" i="23"/>
  <c r="O151" i="23"/>
  <c r="M154" i="23"/>
  <c r="M153" i="23"/>
  <c r="M151" i="23"/>
  <c r="U189" i="23"/>
  <c r="R195" i="23"/>
  <c r="R194" i="23"/>
  <c r="U222" i="23"/>
  <c r="U300" i="23"/>
  <c r="K18" i="23"/>
  <c r="U101" i="23"/>
  <c r="T97" i="23"/>
  <c r="U144" i="23"/>
  <c r="T143" i="23"/>
  <c r="S235" i="23"/>
  <c r="U236" i="23"/>
  <c r="U11" i="23"/>
  <c r="Q43" i="23"/>
  <c r="Q42" i="23"/>
  <c r="U126" i="23"/>
  <c r="S125" i="23"/>
  <c r="U125" i="23" s="1"/>
  <c r="M35" i="23"/>
  <c r="M34" i="23"/>
  <c r="M33" i="23"/>
  <c r="U147" i="23"/>
  <c r="U70" i="23"/>
  <c r="U88" i="23"/>
  <c r="U94" i="23"/>
  <c r="O112" i="23"/>
  <c r="O111" i="23" s="1"/>
  <c r="O110" i="23" s="1"/>
  <c r="S112" i="23"/>
  <c r="S111" i="23"/>
  <c r="S110" i="23"/>
  <c r="U199" i="23"/>
  <c r="T195" i="23"/>
  <c r="K257" i="23"/>
  <c r="T243" i="23"/>
  <c r="M87" i="23"/>
  <c r="M86" i="23"/>
  <c r="M85" i="23"/>
  <c r="U24" i="23"/>
  <c r="N98" i="23"/>
  <c r="N113" i="23"/>
  <c r="L188" i="23"/>
  <c r="N188" i="23"/>
  <c r="N189" i="23"/>
  <c r="N207" i="23"/>
  <c r="T206" i="23"/>
  <c r="T194" i="23" s="1"/>
  <c r="U194" i="23" s="1"/>
  <c r="U206" i="23"/>
  <c r="U207" i="23"/>
  <c r="N214" i="23"/>
  <c r="N45" i="23"/>
  <c r="O51" i="23"/>
  <c r="N196" i="23"/>
  <c r="U235" i="23"/>
  <c r="S213" i="23"/>
  <c r="M10" i="23"/>
  <c r="M9" i="23"/>
  <c r="N14" i="23"/>
  <c r="O20" i="23"/>
  <c r="O19" i="23"/>
  <c r="O18" i="23"/>
  <c r="N30" i="23"/>
  <c r="N39" i="23"/>
  <c r="U42" i="23"/>
  <c r="N58" i="23"/>
  <c r="P58" i="23"/>
  <c r="U64" i="23"/>
  <c r="O87" i="23"/>
  <c r="O86" i="23"/>
  <c r="O85" i="23"/>
  <c r="O84" i="23"/>
  <c r="N94" i="23"/>
  <c r="U98" i="23"/>
  <c r="U116" i="23"/>
  <c r="Q112" i="23"/>
  <c r="M143" i="23"/>
  <c r="M142" i="23"/>
  <c r="R154" i="23"/>
  <c r="R153" i="23"/>
  <c r="R151" i="23"/>
  <c r="N168" i="23"/>
  <c r="P154" i="23"/>
  <c r="P153" i="23"/>
  <c r="P151" i="23"/>
  <c r="P194" i="23"/>
  <c r="O213" i="23"/>
  <c r="R213" i="23"/>
  <c r="S257" i="23"/>
  <c r="U257" i="23"/>
  <c r="U261" i="23"/>
  <c r="P281" i="23"/>
  <c r="P256" i="23"/>
  <c r="L20" i="23"/>
  <c r="L19" i="23"/>
  <c r="N119" i="23"/>
  <c r="L195" i="23"/>
  <c r="L194" i="23"/>
  <c r="O281" i="23"/>
  <c r="L243" i="23"/>
  <c r="L10" i="23"/>
  <c r="L9" i="23"/>
  <c r="N64" i="23"/>
  <c r="P97" i="23"/>
  <c r="P84" i="23"/>
  <c r="U107" i="23"/>
  <c r="R112" i="23"/>
  <c r="R111" i="23"/>
  <c r="R110" i="23"/>
  <c r="L154" i="23"/>
  <c r="L153" i="23"/>
  <c r="L151" i="23"/>
  <c r="N151" i="23"/>
  <c r="K195" i="23"/>
  <c r="N195" i="23"/>
  <c r="K194" i="23"/>
  <c r="N194" i="23"/>
  <c r="L257" i="23"/>
  <c r="L256" i="23" s="1"/>
  <c r="Q281" i="23"/>
  <c r="U158" i="23"/>
  <c r="N91" i="23"/>
  <c r="K295" i="23"/>
  <c r="N296" i="23"/>
  <c r="K85" i="23"/>
  <c r="T76" i="23"/>
  <c r="N247" i="23"/>
  <c r="N243" i="23"/>
  <c r="K243" i="23"/>
  <c r="U295" i="23"/>
  <c r="T281" i="23"/>
  <c r="K9" i="23"/>
  <c r="N9" i="23"/>
  <c r="N101" i="23"/>
  <c r="L97" i="23"/>
  <c r="N104" i="23"/>
  <c r="K97" i="23"/>
  <c r="M235" i="23"/>
  <c r="N235" i="23" s="1"/>
  <c r="U48" i="23"/>
  <c r="N122" i="23"/>
  <c r="L112" i="23"/>
  <c r="L111" i="23" s="1"/>
  <c r="L110" i="23" s="1"/>
  <c r="T142" i="23"/>
  <c r="U143" i="23"/>
  <c r="Q20" i="23"/>
  <c r="Q19" i="23"/>
  <c r="Q18" i="23"/>
  <c r="L35" i="23"/>
  <c r="L34" i="23"/>
  <c r="N42" i="23"/>
  <c r="L51" i="23"/>
  <c r="L33" i="23" s="1"/>
  <c r="N52" i="23"/>
  <c r="U52" i="23"/>
  <c r="N61" i="23"/>
  <c r="M97" i="23"/>
  <c r="M84" i="23" s="1"/>
  <c r="T112" i="23"/>
  <c r="T111" i="23"/>
  <c r="K125" i="23"/>
  <c r="Q125" i="23"/>
  <c r="P213" i="23"/>
  <c r="T269" i="23"/>
  <c r="T256" i="23"/>
  <c r="U270" i="23"/>
  <c r="U91" i="23"/>
  <c r="T87" i="23"/>
  <c r="R143" i="23"/>
  <c r="R142" i="23"/>
  <c r="Q213" i="23"/>
  <c r="T10" i="23"/>
  <c r="U10" i="23"/>
  <c r="N21" i="23"/>
  <c r="P53" i="23"/>
  <c r="P52" i="23"/>
  <c r="N81" i="23"/>
  <c r="S154" i="23"/>
  <c r="S153" i="23"/>
  <c r="S151" i="23"/>
  <c r="N170" i="23"/>
  <c r="N154" i="23" s="1"/>
  <c r="N153" i="23" s="1"/>
  <c r="U247" i="23"/>
  <c r="M269" i="23"/>
  <c r="N273" i="23"/>
  <c r="R281" i="23"/>
  <c r="R256" i="23"/>
  <c r="R141" i="23" s="1"/>
  <c r="M281" i="23"/>
  <c r="Q79" i="23"/>
  <c r="Q78" i="23"/>
  <c r="Q77" i="23"/>
  <c r="Q76" i="23"/>
  <c r="P74" i="23"/>
  <c r="Q56" i="23"/>
  <c r="Q55" i="23"/>
  <c r="Q51" i="23"/>
  <c r="N10" i="23"/>
  <c r="U97" i="23"/>
  <c r="Q111" i="23"/>
  <c r="Q110" i="23"/>
  <c r="K84" i="23"/>
  <c r="U142" i="23"/>
  <c r="P56" i="23"/>
  <c r="N295" i="23"/>
  <c r="K281" i="23"/>
  <c r="N281" i="23" s="1"/>
  <c r="U87" i="23"/>
  <c r="T86" i="23"/>
  <c r="T85" i="23"/>
  <c r="N97" i="23"/>
  <c r="S77" i="23"/>
  <c r="U77" i="23"/>
  <c r="S76" i="23"/>
  <c r="U76" i="23" s="1"/>
  <c r="S9" i="23"/>
  <c r="U112" i="23"/>
  <c r="N143" i="23"/>
  <c r="K142" i="23"/>
  <c r="W70" i="24"/>
  <c r="T110" i="23"/>
  <c r="U110" i="23"/>
  <c r="U111" i="23"/>
  <c r="N87" i="23"/>
  <c r="L86" i="23"/>
  <c r="L18" i="23"/>
  <c r="P141" i="23"/>
  <c r="S85" i="23"/>
  <c r="S84" i="23"/>
  <c r="U86" i="23"/>
  <c r="U85" i="23"/>
  <c r="T84" i="23"/>
  <c r="L70" i="24"/>
  <c r="T19" i="23"/>
  <c r="U20" i="23"/>
  <c r="R17" i="23"/>
  <c r="R8" i="23"/>
  <c r="R7" i="23"/>
  <c r="K213" i="23"/>
  <c r="AA48" i="24"/>
  <c r="O47" i="24"/>
  <c r="N144" i="23"/>
  <c r="D17" i="22"/>
  <c r="J8" i="22"/>
  <c r="O79" i="23"/>
  <c r="O78" i="23"/>
  <c r="O77" i="23"/>
  <c r="O76" i="23"/>
  <c r="T154" i="23"/>
  <c r="AB25" i="24"/>
  <c r="Z62" i="24"/>
  <c r="Z48" i="24"/>
  <c r="I8" i="22"/>
  <c r="H12" i="22"/>
  <c r="Q40" i="23"/>
  <c r="Q39" i="23"/>
  <c r="Q35" i="23"/>
  <c r="Q34" i="23"/>
  <c r="Q33" i="23"/>
  <c r="Q17" i="23"/>
  <c r="Q8" i="23"/>
  <c r="P40" i="23"/>
  <c r="P39" i="23"/>
  <c r="P35" i="23"/>
  <c r="P34" i="23"/>
  <c r="S51" i="23"/>
  <c r="N88" i="23"/>
  <c r="U122" i="23"/>
  <c r="AA37" i="24"/>
  <c r="U70" i="24"/>
  <c r="T213" i="23"/>
  <c r="U213" i="23"/>
  <c r="U195" i="23"/>
  <c r="N55" i="23"/>
  <c r="P55" i="23"/>
  <c r="P51" i="23"/>
  <c r="P33" i="23" s="1"/>
  <c r="P17" i="23" s="1"/>
  <c r="P8" i="23" s="1"/>
  <c r="P7" i="23" s="1"/>
  <c r="U269" i="23"/>
  <c r="L213" i="23"/>
  <c r="L141" i="23"/>
  <c r="I17" i="22"/>
  <c r="C44" i="22"/>
  <c r="U119" i="23"/>
  <c r="X4" i="24"/>
  <c r="X70" i="24"/>
  <c r="N270" i="23"/>
  <c r="K269" i="23"/>
  <c r="M257" i="23"/>
  <c r="N261" i="23"/>
  <c r="J38" i="22"/>
  <c r="S33" i="23"/>
  <c r="S17" i="23"/>
  <c r="S8" i="23"/>
  <c r="I43" i="22"/>
  <c r="I44" i="22" s="1"/>
  <c r="T9" i="23"/>
  <c r="K111" i="23"/>
  <c r="U30" i="23"/>
  <c r="M125" i="23"/>
  <c r="M111" i="23"/>
  <c r="M110" i="23"/>
  <c r="AB24" i="24"/>
  <c r="F44" i="22"/>
  <c r="H23" i="22"/>
  <c r="U36" i="23"/>
  <c r="T35" i="23"/>
  <c r="L77" i="23"/>
  <c r="N240" i="23"/>
  <c r="P57" i="24"/>
  <c r="AB57" i="24"/>
  <c r="N236" i="23"/>
  <c r="N231" i="23"/>
  <c r="O43" i="23"/>
  <c r="O42" i="23"/>
  <c r="O35" i="23"/>
  <c r="O34" i="23"/>
  <c r="O33" i="23"/>
  <c r="O17" i="23"/>
  <c r="O8" i="23"/>
  <c r="U55" i="23"/>
  <c r="T51" i="23"/>
  <c r="U51" i="23"/>
  <c r="S281" i="23"/>
  <c r="U282" i="23"/>
  <c r="T4" i="24"/>
  <c r="T70" i="24"/>
  <c r="M47" i="24"/>
  <c r="Y48" i="24"/>
  <c r="AA53" i="24"/>
  <c r="M20" i="23"/>
  <c r="M19" i="23"/>
  <c r="M18" i="23"/>
  <c r="N18" i="23"/>
  <c r="G43" i="22"/>
  <c r="G44" i="22" s="1"/>
  <c r="J43" i="22"/>
  <c r="AB11" i="24"/>
  <c r="R57" i="24"/>
  <c r="Z57" i="24" s="1"/>
  <c r="R47" i="24"/>
  <c r="S243" i="23"/>
  <c r="U243" i="23"/>
  <c r="L17" i="24"/>
  <c r="AB17" i="24"/>
  <c r="Q24" i="24"/>
  <c r="AA49" i="24"/>
  <c r="K25" i="24"/>
  <c r="AB26" i="24"/>
  <c r="I37" i="24"/>
  <c r="N37" i="24"/>
  <c r="N70" i="24"/>
  <c r="B43" i="22"/>
  <c r="H43" i="22"/>
  <c r="H44" i="22"/>
  <c r="J11" i="24"/>
  <c r="AA18" i="24"/>
  <c r="Y60" i="24"/>
  <c r="I12" i="24"/>
  <c r="R70" i="24"/>
  <c r="Z47" i="24"/>
  <c r="J10" i="24"/>
  <c r="Z11" i="24"/>
  <c r="N257" i="23"/>
  <c r="M256" i="23"/>
  <c r="U9" i="23"/>
  <c r="N19" i="23"/>
  <c r="N142" i="23"/>
  <c r="N77" i="23"/>
  <c r="L76" i="23"/>
  <c r="N76" i="23"/>
  <c r="K256" i="23"/>
  <c r="K141" i="23" s="1"/>
  <c r="N269" i="23"/>
  <c r="AB4" i="24"/>
  <c r="Y37" i="24"/>
  <c r="M70" i="24"/>
  <c r="Y47" i="24"/>
  <c r="P47" i="24"/>
  <c r="Z37" i="24"/>
  <c r="U84" i="23"/>
  <c r="L85" i="23"/>
  <c r="N86" i="23"/>
  <c r="K110" i="23"/>
  <c r="N110" i="23"/>
  <c r="N111" i="23"/>
  <c r="D44" i="22"/>
  <c r="J17" i="22"/>
  <c r="J44" i="22"/>
  <c r="I11" i="24"/>
  <c r="Y12" i="24"/>
  <c r="K24" i="24"/>
  <c r="AA25" i="24"/>
  <c r="T34" i="23"/>
  <c r="U35" i="23"/>
  <c r="O70" i="24"/>
  <c r="AA47" i="24"/>
  <c r="M17" i="23"/>
  <c r="M8" i="23"/>
  <c r="S256" i="23"/>
  <c r="U281" i="23"/>
  <c r="B44" i="22"/>
  <c r="N20" i="23"/>
  <c r="T153" i="23"/>
  <c r="U154" i="23"/>
  <c r="U19" i="23"/>
  <c r="T18" i="23"/>
  <c r="U153" i="23"/>
  <c r="T151" i="23"/>
  <c r="J9" i="24"/>
  <c r="Z10" i="24"/>
  <c r="AA24" i="24"/>
  <c r="K4" i="24"/>
  <c r="L84" i="23"/>
  <c r="N84" i="23"/>
  <c r="N85" i="23"/>
  <c r="P70" i="24"/>
  <c r="AB70" i="24"/>
  <c r="AB47" i="24"/>
  <c r="U34" i="23"/>
  <c r="T33" i="23"/>
  <c r="U33" i="23"/>
  <c r="S141" i="23"/>
  <c r="S7" i="23"/>
  <c r="U256" i="23"/>
  <c r="U18" i="23"/>
  <c r="I10" i="24"/>
  <c r="Y11" i="24"/>
  <c r="N256" i="23"/>
  <c r="K70" i="24"/>
  <c r="AA70" i="24"/>
  <c r="AA4" i="24"/>
  <c r="I9" i="24"/>
  <c r="Y10" i="24"/>
  <c r="L17" i="23"/>
  <c r="L8" i="23"/>
  <c r="L7" i="23"/>
  <c r="U151" i="23"/>
  <c r="T141" i="23"/>
  <c r="U141" i="23"/>
  <c r="T17" i="23"/>
  <c r="Z9" i="24"/>
  <c r="J4" i="24"/>
  <c r="I4" i="24"/>
  <c r="Y9" i="24"/>
  <c r="Z4" i="24"/>
  <c r="J70" i="24"/>
  <c r="Z70" i="24"/>
  <c r="U17" i="23"/>
  <c r="T8" i="23"/>
  <c r="I70" i="24"/>
  <c r="T7" i="23"/>
  <c r="U8" i="23"/>
  <c r="U7" i="23"/>
  <c r="Y24" i="24" l="1"/>
  <c r="Q4" i="24"/>
  <c r="N112" i="23"/>
  <c r="O256" i="23"/>
  <c r="O141" i="23" s="1"/>
  <c r="O7" i="23" s="1"/>
  <c r="D12" i="21"/>
  <c r="D7" i="21" s="1"/>
  <c r="D6" i="21" s="1"/>
  <c r="D52" i="21" s="1"/>
  <c r="K35" i="23"/>
  <c r="N36" i="23"/>
  <c r="N51" i="23"/>
  <c r="M213" i="23"/>
  <c r="Q256" i="23"/>
  <c r="Q141" i="23" s="1"/>
  <c r="Q7" i="23" s="1"/>
  <c r="M141" i="23" l="1"/>
  <c r="N213" i="23"/>
  <c r="K34" i="23"/>
  <c r="N35" i="23"/>
  <c r="Q70" i="24"/>
  <c r="Y70" i="24" s="1"/>
  <c r="Y4" i="24"/>
  <c r="N34" i="23" l="1"/>
  <c r="K33" i="23"/>
  <c r="N141" i="23"/>
  <c r="M7" i="23"/>
  <c r="N33" i="23" l="1"/>
  <c r="K17" i="23"/>
  <c r="K8" i="23" l="1"/>
  <c r="N17" i="23"/>
  <c r="K7" i="23" l="1"/>
  <c r="N7" i="23" s="1"/>
  <c r="N8"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PC-AccaSoft</author>
  </authors>
  <commentList>
    <comment ref="L259" authorId="0" shapeId="0" xr:uid="{00000000-0006-0000-0100-000001000000}">
      <text>
        <r>
          <rPr>
            <b/>
            <sz val="9"/>
            <color indexed="81"/>
            <rFont val="Tahoma"/>
            <family val="2"/>
          </rPr>
          <t>PC-AccaSoft:</t>
        </r>
        <r>
          <rPr>
            <sz val="9"/>
            <color indexed="81"/>
            <rFont val="Tahoma"/>
            <family val="2"/>
          </rPr>
          <t xml:space="preserve">
predial   21
</t>
        </r>
      </text>
    </comment>
    <comment ref="K260" authorId="0" shapeId="0" xr:uid="{00000000-0006-0000-0100-000002000000}">
      <text>
        <r>
          <rPr>
            <b/>
            <sz val="9"/>
            <color indexed="81"/>
            <rFont val="Tahoma"/>
            <family val="2"/>
          </rPr>
          <t>PC-A</t>
        </r>
      </text>
    </comment>
    <comment ref="L260" authorId="0" shapeId="0" xr:uid="{00000000-0006-0000-0100-000003000000}">
      <text>
        <r>
          <rPr>
            <b/>
            <sz val="9"/>
            <color indexed="81"/>
            <rFont val="Tahoma"/>
            <family val="2"/>
          </rPr>
          <t>PC-A</t>
        </r>
      </text>
    </comment>
  </commentList>
</comments>
</file>

<file path=xl/sharedStrings.xml><?xml version="1.0" encoding="utf-8"?>
<sst xmlns="http://schemas.openxmlformats.org/spreadsheetml/2006/main" count="2821" uniqueCount="593">
  <si>
    <t>ANEXO 5-1</t>
  </si>
  <si>
    <t xml:space="preserve">INFORME DE EJECUCION PRESUPUESTAL DE INGRESOS </t>
  </si>
  <si>
    <t>CORPORACION AUTONOMA REGIONAL DE LA ORINOQUIA "CORPORINOQUIA"</t>
  </si>
  <si>
    <t>RECURSOS VIGENCIA (AÑO):   2019         PERIODO:  A DICIEMBRE 31</t>
  </si>
  <si>
    <t>NIVEL RENTISTICO</t>
  </si>
  <si>
    <r>
      <t>APROPIACION</t>
    </r>
    <r>
      <rPr>
        <b/>
        <vertAlign val="superscript"/>
        <sz val="8"/>
        <rFont val="Tahoma"/>
        <family val="2"/>
      </rPr>
      <t>1</t>
    </r>
  </si>
  <si>
    <t>RECAUDO</t>
  </si>
  <si>
    <t>INGRESOS PROPIOS</t>
  </si>
  <si>
    <t>INGRESOS CORRIENTES</t>
  </si>
  <si>
    <t>Tributarios</t>
  </si>
  <si>
    <t>Porcentaje Ambiental Municipios</t>
  </si>
  <si>
    <t>Sobretasa Ambiental</t>
  </si>
  <si>
    <t>Otros</t>
  </si>
  <si>
    <t>No Tributarios</t>
  </si>
  <si>
    <t>Venta de Bienes y Servicios</t>
  </si>
  <si>
    <t>Licencias, permisos y tramites ambientales</t>
  </si>
  <si>
    <t>Otros por Venta de Bienes y Servicios</t>
  </si>
  <si>
    <t>Operaciones Comerciales</t>
  </si>
  <si>
    <t>Aportes Patronales</t>
  </si>
  <si>
    <t>Aportes de Afiliados</t>
  </si>
  <si>
    <t>Aportes de otras entidades</t>
  </si>
  <si>
    <t>Transferencias Sector Electrico</t>
  </si>
  <si>
    <t xml:space="preserve">Compensación Explotación Recursos Naturales no Renovables </t>
  </si>
  <si>
    <t>Convenios</t>
  </si>
  <si>
    <t>Otros Ingresos</t>
  </si>
  <si>
    <t>Tasa Retributiva y Compensatoria</t>
  </si>
  <si>
    <t>Tasa Material de Arrastre</t>
  </si>
  <si>
    <t>Tasa por Uso del Agua</t>
  </si>
  <si>
    <t>Tasa Aprovechamiento Forestal</t>
  </si>
  <si>
    <t>Tasa Recurso Hidrobiologico</t>
  </si>
  <si>
    <t>Multas y sanciones</t>
  </si>
  <si>
    <t>RECURSOS DE CAPITAL</t>
  </si>
  <si>
    <t>Crédito externo</t>
  </si>
  <si>
    <t>Perfeccionado</t>
  </si>
  <si>
    <t>Autorizado</t>
  </si>
  <si>
    <t>Crédito Interno</t>
  </si>
  <si>
    <t>Rendimientos Financieros</t>
  </si>
  <si>
    <t>Recursos del Balance</t>
  </si>
  <si>
    <t>Venta de Activos</t>
  </si>
  <si>
    <t>Excedentes Financieros</t>
  </si>
  <si>
    <t>Cancelación de Reservas</t>
  </si>
  <si>
    <t>Recuperación de Cartera</t>
  </si>
  <si>
    <t>Otros Recursos del Balance</t>
  </si>
  <si>
    <t>Donaciones</t>
  </si>
  <si>
    <t>RENTAS PARAFISCALES</t>
  </si>
  <si>
    <t>APORTES DE LA NACION</t>
  </si>
  <si>
    <t>Funcionamiento</t>
  </si>
  <si>
    <t>Servicio de la Deuda</t>
  </si>
  <si>
    <t>Inversión</t>
  </si>
  <si>
    <t>TOTAL INGRESOS VIGENCIA</t>
  </si>
  <si>
    <t>SISTEMA GENERAL DE REGALIAS</t>
  </si>
  <si>
    <t>Elaboró: Diani Barrios Tibaduiza/Profesional Universitario</t>
  </si>
  <si>
    <t>DOLIA JENNY GAMEZ CALA</t>
  </si>
  <si>
    <t xml:space="preserve">           Directora General </t>
  </si>
  <si>
    <t>Directora General ( E )</t>
  </si>
  <si>
    <t xml:space="preserve">                  NELSY BARON SILVA</t>
  </si>
  <si>
    <t>LUZ DARY LEAL ABRIL</t>
  </si>
  <si>
    <t>JENNY PATRICIA GUTIERREZ MONTES</t>
  </si>
  <si>
    <t>Profesional Area de Presupuesto</t>
  </si>
  <si>
    <t>Subdirectora Administrativa y Financiera</t>
  </si>
  <si>
    <t xml:space="preserve"> INFORME DE EJECUCION PRESUPUESTAL DE INGRESOS </t>
  </si>
  <si>
    <t>CORPORACIÓN AUTÓMA REGIONAL DE LA ORINOQUIA CORPORINOQUIA</t>
  </si>
  <si>
    <t xml:space="preserve">RECURSOS VIGENCIA :  2020 </t>
  </si>
  <si>
    <t>(1)
ESTRUCTURA RENTISTICA</t>
  </si>
  <si>
    <t>(2)
CONCEPTO</t>
  </si>
  <si>
    <t>(3)
PROYECTADO PLAN FINANCIERO</t>
  </si>
  <si>
    <t>MODIFICACIONES</t>
  </si>
  <si>
    <t xml:space="preserve">(6)
APROPIACIÓN FINAL
(3+4-5)
</t>
  </si>
  <si>
    <t>DISTRIBUCIÓN</t>
  </si>
  <si>
    <t>(11)
DERECHOS POR COBRAR</t>
  </si>
  <si>
    <t>(12)
RECAUDO
EFECTIVO</t>
  </si>
  <si>
    <t>(13)
% DE RECAUDO</t>
  </si>
  <si>
    <t>(14)
OBSERVACIONES</t>
  </si>
  <si>
    <t>DEFINICIÓN</t>
  </si>
  <si>
    <t>SOPORTE LEGAL</t>
  </si>
  <si>
    <t>NIVEL ESTRUCTURAL</t>
  </si>
  <si>
    <t>SUBNIVEL RENTISTICO</t>
  </si>
  <si>
    <t>CONCEPTO</t>
  </si>
  <si>
    <t>NIVEL 1</t>
  </si>
  <si>
    <t>NIVEL 2</t>
  </si>
  <si>
    <t>NIVEL 3</t>
  </si>
  <si>
    <t>NIVEL 4</t>
  </si>
  <si>
    <t>NIVEL 5</t>
  </si>
  <si>
    <t>(4)
ADICIÓN</t>
  </si>
  <si>
    <t>(5)
REDUCCIÓN</t>
  </si>
  <si>
    <t>(7)
FUNCIONAMIENTO</t>
  </si>
  <si>
    <t>(8)
INVERSIÓN</t>
  </si>
  <si>
    <t>(9)
FCA</t>
  </si>
  <si>
    <t>(10)
SERVICIO A LA DEUDA</t>
  </si>
  <si>
    <t>1</t>
  </si>
  <si>
    <t>Ingresos</t>
  </si>
  <si>
    <t>Los ingresos son recursos monetarios recaudados en una vigencia fiscal por quienes corresponda administrarlos según la ley.
Se consideran ingresos las entradas de caja efectivas, en moneda nacional, que incrementan las disponibilidades para el gasto. Así, se deben cumplir las siguientes condiciones para reconocer una transacción como ingreso:
1.	Afectación efectiva de caja. Los ingresos se reconocen bajo el principio de caja. Es decir, cuando hay desembolso de los recursos a favor de las entidades beneficiarias.
2.	La afectación de caja se produce en moneda nacional.
3.	Respaldo de un gasto. No se reconocen como ingresos aquellas entradas efectivas de caja que no están habilitadas para realizar gastos.</t>
  </si>
  <si>
    <t>-</t>
  </si>
  <si>
    <t>01</t>
  </si>
  <si>
    <t>Ingresos Corrientes</t>
  </si>
  <si>
    <t>Se reconocen por su regularidad, además se caracterizan porque: i) su base de cálculo y su trayectoria histórica permiten estimar con cierto grado de certidumbre el volumen de ingresos; ii) si bien pueden constituir una base aproximada, esta sirve de referente para la elaboración del presupuesto anual.</t>
  </si>
  <si>
    <t>Ingresos tributarios</t>
  </si>
  <si>
    <t>Son aquellos establecidos como impuestos y estampillas por la ley. Estos representan la obligación de hacer un pago, sin que exista una retribución particular por parte del Estado.</t>
  </si>
  <si>
    <t>Corte Constitucional, Sentencia C-545/1994.</t>
  </si>
  <si>
    <t>Impuestos directos</t>
  </si>
  <si>
    <t>Son aquellos que gravan directamente los ingresos o el patrimonio de las personas naturales y jurídicas, es decir, recaen sobre la capacidad económica de los sujetos. En los impuestos directos se identifica al contribuyente respectivo, y se conoce su capacidad de pago,  mediante las informaciones relativas a sus rentas y patrimonio.</t>
  </si>
  <si>
    <t>Corte Constitucional, Sentencia C- 426/2005.</t>
  </si>
  <si>
    <t>Sobretasa ambiental - Peajes</t>
  </si>
  <si>
    <t xml:space="preserve">la Sobretasa Ambiental se creó como un mecanismo de compensación a la afectación y deterioro derivado de las vías del orden nacional actualmente construidas y que llegaren a construirse, próximas o situadas en Areas de Conservación y Protección Municipal, sitios de Ramsar o Humedales de Importancia Internacional definidos en la Ley 357 de 1997 y Reservas de Biosfera, así como sus respectivas Zonas de Amortiguación de conformidad con los criterios técnicos que para el efecto establezca el Ministerio de Ambiente, Vivienda y Desarrollo Territorial. </t>
  </si>
  <si>
    <t>Ley 981 de 2005 modificada por Ley 1718 de 2014 y Ley 1753 de 2015</t>
  </si>
  <si>
    <t>Sobretasa ambiental - Peajes (vigencia actual)</t>
  </si>
  <si>
    <t>02</t>
  </si>
  <si>
    <t>Sobretasa ambiental - Peajes (vigencia anterior)</t>
  </si>
  <si>
    <t>Participación de intereses de mora sobre la sobretasa ambiental-peajes</t>
  </si>
  <si>
    <t>Son las transferencias de recursos de los intereses recaudados por la mora en el pago de la sobretasa ambiental. Los intereses que se causen por mora en el pago del Impuesto Predial Unificado, también se causan para el pago y transferencia de la sobretasa ambiental.</t>
  </si>
  <si>
    <t>Decreto Reglamentario 1339 de 1994, artículo 2.</t>
  </si>
  <si>
    <t>Participación de intereses de mora sobre la sobretasa ambiental-peajes (vigencia actual)</t>
  </si>
  <si>
    <t>Participación de intereses de mora sobre la sobretasa ambiental-peajes (vigencia anterior)</t>
  </si>
  <si>
    <t>Ingresos no tributarios</t>
  </si>
  <si>
    <t>Son los ingresos corrientes que por ley no están definidos como impuestos y comprenderán las tasas y las multas. Los ingresos no tributarios se clasifican en: 
1) Contribuciones 
2) Tasas y derechos administrativos 
3) Multas, sanciones e intereses de mora 
4) Derechos económicos por uso de recursos naturales 
5) Venta de bienes y servicios 
6) Transferencias corrientes
7) Participación y derechos de monopolio</t>
  </si>
  <si>
    <t>Decreto 111 de 1996, art. 27</t>
  </si>
  <si>
    <t>Contribuciones</t>
  </si>
  <si>
    <t xml:space="preserve">Las contribuciones son “las cargas fiscales al patrimonio particular, sustentadas en la potestad tributaria del Estado”. Las contribuciones corresponden a “la recuperación de los costos de los servicios que les presten o participación en los beneficios que les proporcionen”. El principio de legalidad del tributo se extiende a las contribuciones, razón por cual y como establece la Constitución Política, el método de definición de costos y beneficios y su forma de reparto deben ser definidos por Ley. Asimismo, la ley, ordenanza o acuerdo, debe definir los sujetos pasivos y activos, y la base gravable aplicable a la contribución. Sin embargo, la ley puede dar potestad administrativa a las autoridades para que fijen la tarifa que cobren a los contribuyentes. La unica excepción al principio de legalidad del tributo son las contribuciones especiales, las cuales no están definidas como contribuciones, pero de acuerdo con sentencia emitida por la Corte Constitucional, se ajusta a su definición.
</t>
  </si>
  <si>
    <t xml:space="preserve">Corte Constitucional, Sentencia C-545/1994.
Constitución política Art. 338 </t>
  </si>
  <si>
    <t>Contribuciones diversas</t>
  </si>
  <si>
    <t>Las contribuciones diversas comprenden los ingresos por concepto de las demás contribuciones que no se clasifican dentro de las demás categorías de contribuciones descritas anteriormente, es decir, a las contribuciones sociales 1-01-02-01-001, contribuciones inherentes a la nómina 1-01-02-01-002, contribuciones especiales 1-01-02-01-003, contribuciones parafiscales, agropecuarias y pesqueras 1-01-02-01-004.</t>
  </si>
  <si>
    <t>Contribución sector eléctrico</t>
  </si>
  <si>
    <t>Son los recursos por contribución del sector eléctrico a las que se refiere el artículo 45 de la Ley 99 de 1993. De acuerdo con este artículo, las empresas generadoras de energía hidroeléctrica cuya potencia nominal supera los 10.000 kilovatios, deben transferir el 6% de las ventas brutas de energia por generación propia de acuerdo con las distribuciones establecidas por la ley. En el caso de centrales térmicas el porcentaje de los recursos a transferir es del 4%. Los destinatarios de estos recursos son: las Corporaciones Autonómas Regionales o los Parques Nacionales Naturales que tengan jurisdicción en el área donde se encuentra localizada la cuenca hidrográfica y del área de influencia del proyecto o el área donde este ubicada la central térmica; y los municipios y distritos localizados de la cuenca que surte el embalse de las generadoras de energía hidroeléctrica o el municipio donde este ubicada la central térmica. COMPLEMENTAR PLAN DE DESARROLLO ART.289 DE 2019</t>
  </si>
  <si>
    <t xml:space="preserve"> Ley 99 de 1993, art. 45</t>
  </si>
  <si>
    <t>Contribución sector eléctrico - Hidroeléctrica</t>
  </si>
  <si>
    <t>Contribución sector eléctrico - Hidroeléctrica (vigencia actual)</t>
  </si>
  <si>
    <t>Contribución sector eléctrico - Hidroeléctrica (vigencia anterior)</t>
  </si>
  <si>
    <t>Contribución sector eléctrico - Termoeléctrica</t>
  </si>
  <si>
    <t>Contribución sector eléctrico - Termoeléctrica (vigencia actual)</t>
  </si>
  <si>
    <t>Contribución sector eléctrico - Termoeléctrica (vigencia anterior)</t>
  </si>
  <si>
    <t>03</t>
  </si>
  <si>
    <t>Contribución sector eléctrico - Energia Alternativa</t>
  </si>
  <si>
    <t>Contribución sector eléctrico - Energia Alternativa (vigencia actual)</t>
  </si>
  <si>
    <t>Contribución sector eléctrico - Energia Alternativa (vigencia anterior)</t>
  </si>
  <si>
    <t>04</t>
  </si>
  <si>
    <t>Participación de intereses de mora sobre contribución sector eléctrico</t>
  </si>
  <si>
    <t>Participación de intereses de mora sobre contribución sector eléctrico (vigencia actual)</t>
  </si>
  <si>
    <t>Participación de intereses de mora sobre contribución sector eléctrico (vigencia anterior)</t>
  </si>
  <si>
    <t>Tasas y derechos administrativos</t>
  </si>
  <si>
    <t>Tasas</t>
  </si>
  <si>
    <t>Tasas retributivas y compensatorias</t>
  </si>
  <si>
    <t>Tasa retributiva</t>
  </si>
  <si>
    <t xml:space="preserve">Corresponden a las tasas retributivas por la utilización directa o indirecta de la atmósfera, del agua y del suelo, para introducir o arrojar desechos o desperdicios agrícolas, mineros o industriales, aguas negras o servidas de cualquier origen, humos, vapores y sustancias nocivas que sean resultado de actividades antrópicas o propiciadas por el hombre, o actividades económicas o de servicio, sean o no lucrativas. También a las tasas para compensar los gastos de mantenimiento de la renovabilidad de los recursos naturales renovables.  </t>
  </si>
  <si>
    <t>Ley 99 de 1993, art. 42. Decreto 1390 de 2018. Decreto 1272 de 2016</t>
  </si>
  <si>
    <t>Tasa retributiva (vigencia actual)</t>
  </si>
  <si>
    <t>Tasa retributiva (vigencia anterior)</t>
  </si>
  <si>
    <t>Tasa por el uso del agua</t>
  </si>
  <si>
    <t>Recursos recibidos por concepto del uso y aprovechamiento que hacen las personas naturales, jurídicas, públicas o privadas, de las aguas que componen los recursos naturales renovables asociados a cualquier área del Sistema de Parques Nacionales Naturales. Estos recursos, están destinados por Ley al pago de los gastos de protección y renovación de los recursos hídricos.</t>
  </si>
  <si>
    <t>Ley 99 de 1993, art. 43, reglamentada por el Decreto Ley 155 de 2004</t>
  </si>
  <si>
    <t>Tasa por el uso del agua (vigencia actual)</t>
  </si>
  <si>
    <t>Tasa por el uso del agua (vigencia anterior)</t>
  </si>
  <si>
    <t>Tasa de aprovechamiento Forestal</t>
  </si>
  <si>
    <t>Tasa de aprovechamiento Forestal (vigencia actual)</t>
  </si>
  <si>
    <t>Tasa de aprovechamiento Forestal (vigencia anterior)</t>
  </si>
  <si>
    <t>Tasa compensatoria por caza de Fauna Silvestre</t>
  </si>
  <si>
    <t>se dirige a las autoridades ambientales competentes a que se refiere el artículo 2.2.9.10.1 .3, y a
léls personas naturales o jurídicas que cacen la fauna silvestre nativa en el país, en adelante denominadas usuarios</t>
  </si>
  <si>
    <t>Decreto 1272 de 2016, adiciona un capítulo al Título 9 de la Parte 2 del Libro 2 del Decreto 1076 de 2015, destinarán a la protección y renovación del recurso fauna silvestre, lo cual comprende actividades tales como la formulación e implementación de planes y programas de conservación y de uso
sostenible de especies animales silvestres, la repoblación, el control poblacional, estrategias para el control al tráFico ilegal, la restauración de áreas de importancia faunística, entre otras, así como el monitoreo y la elaboración de estudios de investigación básica y aplicada, estas últimas prioritarias para efectos de la inversión de la tasa, teniendo en cuenta las directrices del Ministerio de Ambiente y Desarrollo Sostenible</t>
  </si>
  <si>
    <t>Tasa compensatoria por caza de Fauna Silvestre (vigencia actual)</t>
  </si>
  <si>
    <t>Tasa compensatoria por caza de Fauna Silvestre (vigencia anterior)</t>
  </si>
  <si>
    <t>05</t>
  </si>
  <si>
    <t>Otras tasas</t>
  </si>
  <si>
    <t>Otras tasas (vigencia actual)</t>
  </si>
  <si>
    <t>Otras tasas (vigencia anterior)</t>
  </si>
  <si>
    <t>Derechos Administrativos</t>
  </si>
  <si>
    <t xml:space="preserve">Corresponde a los ingresos por concepto de la venta de bienes y la prestación de servicios que realizan las entidades en desarrollo de sus funciones y competencias legales, independientemente de que las mismas estén o no relacionadas con actividades de producción, o si se venden o no a precios económicamente significativos. Las ventas de bienes y servicios se registran sin deducir los costos de su recaudo (Decreto 111 de 1996, art. 35). </t>
  </si>
  <si>
    <t>Decreto 111 de 1996, art. 35</t>
  </si>
  <si>
    <t>Evaluación de licencias, permisos, concesiones, autorizaciones y demás trámites ambientales</t>
  </si>
  <si>
    <t>Ley 633 de 2002</t>
  </si>
  <si>
    <t>Evaluación de licencias, permisos, concesiones, autorizaciones y demás trámites ambientales (vigencia actual)</t>
  </si>
  <si>
    <t>Evaluación de licencias, permisos, concesiones, autorizaciones y demás trámites ambientales (vigencia anterior)</t>
  </si>
  <si>
    <t>Seguimiento a licencias, permisos, concesiones, autorizaciones y demás trámites ambientales</t>
  </si>
  <si>
    <t>Seguimiento a licencias, permisos, concesiones, autorizaciones y demás trámites ambientales (vigencia actual)</t>
  </si>
  <si>
    <t>Seguimiento a licencias, permisos, concesiones, autorizaciones y demás trámites ambientales (vigencia anterior)</t>
  </si>
  <si>
    <t>Salvoconductos</t>
  </si>
  <si>
    <t>Salvoconductos (vigencia actual)</t>
  </si>
  <si>
    <t>Salvoconductos (vigencia anterior)</t>
  </si>
  <si>
    <t>Venta de productos forestales</t>
  </si>
  <si>
    <t>Venta de productos forestales (vigencia actual)</t>
  </si>
  <si>
    <t>Venta de productos forestales (vigencia anterior)</t>
  </si>
  <si>
    <t>Venta de Servicios de Laboratorio e Información</t>
  </si>
  <si>
    <t>Venta de Servicios de Laboratorio e Información (vigencia actual)</t>
  </si>
  <si>
    <t>Venta de Servicios de Laboratorio e Información (vigencia anterior)</t>
  </si>
  <si>
    <t>06</t>
  </si>
  <si>
    <t>Pruebas de Bombeo y Videos de Pozos</t>
  </si>
  <si>
    <t>Pruebas de Bombeo y Videos de Pozos (vigencia actual)</t>
  </si>
  <si>
    <t>Pruebas de Bombeo y Videos de Pozos (vigencia anterior)</t>
  </si>
  <si>
    <t>07</t>
  </si>
  <si>
    <t>Aprovechamientos por parques</t>
  </si>
  <si>
    <t>Aprovechamientos por parques (vigencia actual)</t>
  </si>
  <si>
    <t>Aprovechamientos por parques (vigencia anterior)</t>
  </si>
  <si>
    <t>08</t>
  </si>
  <si>
    <t>Otros servicios</t>
  </si>
  <si>
    <t>Otros servicios (vigencia actual)</t>
  </si>
  <si>
    <t>Otros servicios (vigencia anterior)</t>
  </si>
  <si>
    <t>Multas, sanciones e intereses de mora</t>
  </si>
  <si>
    <t>El recaudo por multas y sanciones es generado por penalidades pecuniarias que derivan del poder punitivo del Estado, y que se establecen por el incumplimiento de leyes o normas administrativas, con el fin de prevenir un comportamiento considerado indeseable.
Por su parte, los intereses de mora hacen referencia a aquellos que se recaudan por el resarcimiento tarifado o indemnización de los perjuicios que padece el acreedor por no tener consigo el dinero en la oportunidad debida. La mora genera que se hagan correr en contra del deudor los daños y perjuicios llamados moratorios que representan el perjuicio causado al acreedor por el retraso en la ejecución de la obligación.
Los intereses de mora se incluyen en esta cuenta debido al componente indemnizatorio reconocido en la Sentencia C-604/2012. En este sentido, al igual que las multas y sanciones, el cobro de intereses de mora se hace en parte con el fin de prevenir la reiteración de una conducta indeseable.
Las multas, sanciones e intereses moratorios se clasifican en:
1) Multas y sanciones 
2) Intereses de mora</t>
  </si>
  <si>
    <t>Ley 6 de 1992, art. 124; Decreto 410 de 1971, art. 10, 20 y 78; Decreto 393 de 2002, art. 25</t>
  </si>
  <si>
    <t>Recursos por concepto de penalidades pecuniarias que derivan del poder punitivo del Estado, y que se establecen con el fin de prevenir un comportamiento considerado indeseable. Vale la pena precisar que las multas y sanciones se distinguen nítidamente de las contribuciones fiscales y parafiscales, pues estas últimas son consecuencia del poder impositivo, y no punitivo, del Estado. Esta diferencia de naturaleza jurídica se articula a la diversidad de finalidades de las mismas.
Así, una multa se establece con el fin de prevenir un comportamiento considerado indeseable, mientras que una contribución es un medio para financiar los gastos del Estado.
Las multas y sanciones se desagregan de igual manera para la Nación, los establecimientos públicos, los fondos especiales y las contribuciones parafiscales.</t>
  </si>
  <si>
    <t>Sentencia C-134/2009
Decreto 1609 de 2015</t>
  </si>
  <si>
    <t>Multas ambientales</t>
  </si>
  <si>
    <t>Corresponde al pago de una suma de dinero que las autoridades ambientales imponen a quien con su acción u omisión infrinja las normas ambientales.
Las autoridades ambientales son: El Ministerio de Ambiente y Desarrollo Sostenible, la Unidad Administrativa Especial del Sistema de Parques Nacionales Naturales, las Corporaciones Autónomas Regionales y las de Desarrollo Sostenible, las Unidades Ambientales Urbanas, la Armada Nacional, así como los departamentos, municipios y distritos.  Estas autoridades están habilitadas para imponer y ejecutar las medidas preventivas y sancionatorias consagradas en la ley, sin perjuicio de las competencias legales de otras autoridades.</t>
  </si>
  <si>
    <t>Ley 1333 de 2009. Ley 99 de 1993</t>
  </si>
  <si>
    <t>Multas ambientales (vigencia actual)</t>
  </si>
  <si>
    <t>Multas ambientales (vigencia anterior)</t>
  </si>
  <si>
    <t>Intereses de mora</t>
  </si>
  <si>
    <t>Recaudo por concepto del retraso en que ha incurrido un tercero dentro de los plazos establecidos para el pago de una obligación. Los intereses de mora representan el resarcimiento tarifado o indemnización de los perjuicios que padece el acreedor por no tener consigo el dinero en la oportunidad debida.</t>
  </si>
  <si>
    <t>Sentencia C-604/2012</t>
  </si>
  <si>
    <t>Intereses de mora (vigencia actual)</t>
  </si>
  <si>
    <t>Intereses de mora (vigencia anterior)</t>
  </si>
  <si>
    <t>Venta de bienes y servicios</t>
  </si>
  <si>
    <t>Ventas de establecimientos de mercado</t>
  </si>
  <si>
    <t xml:space="preserve">Son los ingresos por ventas de bienes y servicios resultantes del desarrollo de funciones misionales de producción o comercialización. Es decir, aquellas funciones de producción o comercialización dispuestas legalmente como competencias principales de la entidad. Esta categoría se desagrega siguiendo la Clasificación Central de Productos (CPC) del DANE.
</t>
  </si>
  <si>
    <t>Agricultura, silvicultura y productos de la pesca</t>
  </si>
  <si>
    <t>Productos de la silvicultura y de la explotación forestal</t>
  </si>
  <si>
    <t>Madera en bruto</t>
  </si>
  <si>
    <t>Madera en bruto (vigencia actual)</t>
  </si>
  <si>
    <t>Madera en bruto  (vigencia anterior)</t>
  </si>
  <si>
    <t>Productos forestales diferentes a la madera</t>
  </si>
  <si>
    <t>Productos forestales diferentes a la madera (vigencia actual)</t>
  </si>
  <si>
    <t>Productos forestales diferentes a la madera  (vigencia anterior)</t>
  </si>
  <si>
    <t>Otras ventas incidentales de establecimiento de mercado</t>
  </si>
  <si>
    <t>Otras ventas incidentales de establecimiento de mercado (vigencia actual)</t>
  </si>
  <si>
    <t>Otras ventas incidentales de establecimiento de mercado (vigencia anterior)</t>
  </si>
  <si>
    <t>Ventas incidentales de establecimiento de no mercado</t>
  </si>
  <si>
    <t>Son los ingresos por ventas de bienes y servicios que no resultan del desarrollo de funciones misionales de producción o comercialización. Es decir, que la venta de dichos bienes y servicios no se relaciona con las competencias legales de la entidad. Generalmente, estas ventas de bienes y servicios tienen un carácter incidental en las entidades. Esta categoría se desagrega siguiendo la Clasificación Central de Productos (CPC) del DANE.</t>
  </si>
  <si>
    <t>Productos metálicos, maquinaria y equipo</t>
  </si>
  <si>
    <t xml:space="preserve">Son los ingresos asociados a la venta de metales básicos o productos metálicos elaborados; maquinaria  de  uso  general  o  especial;  máquinas  para  oficina  y  contabilidad;  aparatos  eléctricos; aparatos de radio, televisión y comunicaciones; aparatos médicos y equipo de transporte. </t>
  </si>
  <si>
    <t xml:space="preserve"> Clasificación Central de Productos (CPC Ver. 2.0)</t>
  </si>
  <si>
    <t>Productos metálicos, maquinaria y equipo (vigencia actual)</t>
  </si>
  <si>
    <t>Productos metálicos, maquinaria y equipo (vigencia anterior)</t>
  </si>
  <si>
    <t>Alquiler de Maquinaria y Equipos</t>
  </si>
  <si>
    <t>Alquiler de Maquinaria y Equipos (vigencia actual)</t>
  </si>
  <si>
    <t>Alquiler de Maquinaria y Equipos (vigencia anterior)</t>
  </si>
  <si>
    <t>Aprovechamiento por arriendos</t>
  </si>
  <si>
    <t>Aprovechamiento por arriendos (vigencia actual)</t>
  </si>
  <si>
    <t>Aprovechamiento por arriendos (vigencia anterior)</t>
  </si>
  <si>
    <t>Otras ventas incidentales de establecimiento no de mercado</t>
  </si>
  <si>
    <t>Otras ventas incidentales de establecimiento no de mercado (vigencia actual)</t>
  </si>
  <si>
    <t>Otras ventas incidentales de establecimiento no de mercado (vigencia anterior)</t>
  </si>
  <si>
    <t>Transferencias corrientes</t>
  </si>
  <si>
    <t>Transferencias del sector central Nacional - PGN</t>
  </si>
  <si>
    <t>Agrupación que comprende las transferencias de recursos que reciben las unidades del PGSP y cuyo origen es el sector central Nacional, entendido como el Presupuesto General de Nación.</t>
  </si>
  <si>
    <t xml:space="preserve">Participaciones </t>
  </si>
  <si>
    <t>Son las transferencias que reciben las entidades territoriales por sus derechos de participación en los ingresos tributarios y no tributarios distintos del SGP. incluye transferencias de participaciones en ingresos tributarios y no tributarios (derivados de impuestos, contribuciones, multas y sanciones y derechos económicos por uso de recursos naturales), cuya administración mantiene la Nación u otra entidad territorial, pero tiene la obligación legal de realizar el giro de estos recursos (en su totalidad o un porcentaje) a las entidades territoriales.</t>
  </si>
  <si>
    <t>Participación de la sobretasa ambiental - Corporaciones Autónomas Regionales</t>
  </si>
  <si>
    <t xml:space="preserve">Son las transferencias de recursos de la sobretasa ambiental para las Corporaciones Autónomas Regionales (Art. 1. Decreto 1339 de 1994).  De acuerdo con el Artículo 44 de la Ley 99 de 1993, el giro de estos recursos debe realizarse de forma trimestral y excepcionalmente, por anualidades antes del 30 de marzo de cada año siguiente al periodo de recaudo. </t>
  </si>
  <si>
    <t>Ley  99 de 1993, art. 44; Decreto 1339 de 1994, art.1</t>
  </si>
  <si>
    <t>Participación de la sobretasa ambiental - Corporaciones Autónomas Regionales (vigencia actual)</t>
  </si>
  <si>
    <t>Participación de la sobretasa ambiental - Corporaciones Autónomas Regionales (vigencia anterior)</t>
  </si>
  <si>
    <t>Participación del porcentaje ambiental - Corporaciones Autónomas Regionales</t>
  </si>
  <si>
    <t>Participación del porcentaje ambiental - Corporaciones Autónomas Regionales (vigencia actual)</t>
  </si>
  <si>
    <t>Participación del porcentaje ambiental - Corporaciones Autónomas Regionales (vigencia anterior)</t>
  </si>
  <si>
    <t>Participación de intereses de mora sobre la sobretasa ambiental</t>
  </si>
  <si>
    <t>Participación de intereses de mora sobre la sobretasa ambiental (vigencia actual)</t>
  </si>
  <si>
    <t>Participación de intereses de mora sobre la sobretasa ambiental (vigencia anterior)</t>
  </si>
  <si>
    <t>Participación de intereses de mora sobre el porcentaje ambiental</t>
  </si>
  <si>
    <t>Participación de intereses de mora sobre el porcentaje ambiental (vigencia actual)</t>
  </si>
  <si>
    <t>Participación de intereses de mora sobre el porcentaje ambiental (vigencia anterior)</t>
  </si>
  <si>
    <t>Aportes Nación</t>
  </si>
  <si>
    <t>Corresponde a los recursos del Presupuesto de la Nación que el gobierno transfiere a las entidades descentralizadas del orden nacional con el objeto de contribuir a la atención de sus compromisos y al cumplimiento de sus funciones.</t>
  </si>
  <si>
    <t>Aportes Nación para Funcionamiento</t>
  </si>
  <si>
    <t>Aportes de la Nación para Gastos de personal</t>
  </si>
  <si>
    <t>Aportes de la Nación para Adquisición de bienes y servicios</t>
  </si>
  <si>
    <t>Aportes de la Nación para Transferencias corrientes</t>
  </si>
  <si>
    <t xml:space="preserve">Aportes Fondo de Compensación Ambiental -FCA, Funcionamiento </t>
  </si>
  <si>
    <t>Aportes del FCA para Gastos de personal</t>
  </si>
  <si>
    <t>Aportes del FCA para Adquisición de bienes y servicios</t>
  </si>
  <si>
    <t>Aportes del FCA para Transferencias corrientes</t>
  </si>
  <si>
    <t>Aportes de la Nación para Inversión</t>
  </si>
  <si>
    <t>Aportes inversión Fondo de Compensación Ambiental -FCA</t>
  </si>
  <si>
    <t>Aportes inversión Fondo Nacional Ambiental - FONAM</t>
  </si>
  <si>
    <t>Aportes del Sistema de Participación General de Regalias - SPGR</t>
  </si>
  <si>
    <t>Aportes del SPGR para Funcionamiento</t>
  </si>
  <si>
    <t>Aportes del SPGR para Servicio de la Deuda</t>
  </si>
  <si>
    <t>Aportes del SPGR para Inversión</t>
  </si>
  <si>
    <t>Recursos de capital</t>
  </si>
  <si>
    <t>Los recursos de capital se diferencian de los ingresos corrientes por su regularidad. Si bien el EOP no da una definición conceptual de estos recursos, la Corte Constitucional, mediante la Sentencia C-1072 de 2002, establece que los recursos de capital son aquellos “que entran a las arcas públicas de manera esporádica, no porque hagan parte de un rubro extraño, sino porque su cuantía es indeterminada, lo cual difícilmente asegura su continuidad durante amplios periodos presupuestales” (Corte Constitucional, Sentencia C-1072 de 2002).</t>
  </si>
  <si>
    <t>Disposición de activos</t>
  </si>
  <si>
    <t>Recursos que obtiene una entidad del presupuesto general del sector público provenientes del traslado de derecho y dominio parcial o total de activos con destino a la financiación del presupuesto (Ministerio de Hacienda y Crédito Público, 2011, p. 245). En el CONPES 3281 de 2004 el gobierno nacional estableció la estrategia de aprovechamiento y disposición de activos con el objetivo de “reducir la magnitud del pasivo mediante la liquidación o venta de activos del balance con los cuales se corrija de manera efectiva el déficit fiscal, con un efecto permanente en el mediano plazo” (CONPES 3281 de 2004).</t>
  </si>
  <si>
    <t>Disposición de activos no financieros</t>
  </si>
  <si>
    <t>Corresponde a los ingresos por concepto de transacciones de capital referentes a la venta de activos no financieros . Sobre estos activos se ejerce un derecho de propiedad, y generan beneficios económicos por mantenerlos o utilizarlos durante un período de tiempo. Los activos no financieros incluyen tanto activos producidos como no producidos y los productos de la propiedad intelectual.</t>
  </si>
  <si>
    <t>Disposición de activos fijos</t>
  </si>
  <si>
    <t xml:space="preserve">Ingresos por concepto de la venta de activos no financieros producidos que se utilizan de forma repetida o continua en procesos de producción por más de un año y cuyo precio es significativo para la entidad del PGSP.
En este rubro se deben registrar las mejoras mayores de los activos fijos existentes, como los edificios o los programas de informática; siempre que, estas mejoras incrementen su capacidad productiva, amplíen su vida útil o ambas cosas. Se consideran mejoras mayores aquellas que recuperan o aumentan el valor del activo fijo, como las renovaciones significativas, reconstrucciones o agrandamientos. 
</t>
  </si>
  <si>
    <t>Disposición de edificaciones y estructuras</t>
  </si>
  <si>
    <t>Ingresos por concepto de la venta de todo de edificaciones y estructuras, incluidos los accesorios y adecuaciones que forman parte integral de la estructura. Se compone de viviendas, edificios que no sean viviendas, otras estructuras y mejoras de la tierra.
Esta cuenta también incluye  los monumentos públicos, identificables por su significado histórico, nacional, regional, local, religioso o simbólico (FMI, 2014, pág. 179), los cuales se clasifican en otras estructuras.</t>
  </si>
  <si>
    <t>Disposición de maquinaria y equipo</t>
  </si>
  <si>
    <t>Ingresos por la concepto de la venta de activos como equipo de transporte, maquinaria relacionada con tecnologías de la información y las comunicaciones y otras maquinarias y equipos no clasificados en otra partida.</t>
  </si>
  <si>
    <t>Disposición de otros activos fijos</t>
  </si>
  <si>
    <t xml:space="preserve">Ingresos por la disposición de activos no mencionados en los rubros anteriores, a saber, recursos biológicos cultivados y productos de propiedad intelectual. </t>
  </si>
  <si>
    <t>Disposición de productos de la propiedad intelectual</t>
  </si>
  <si>
    <t xml:space="preserve">Ingresos por la disposición de  productos de la propiedad intelectual, los cuales son el resultado de la investigación, el desarrollo o la innovación conducente a conocimientos que pueden venderse en el mercado.  </t>
  </si>
  <si>
    <t>Disposición de activos no producidos</t>
  </si>
  <si>
    <t>Ingresos por la disposición de activos no producidos, los cuales incluyen los activos de origen natural e intangible. Los activos de origen natural son recursos naturales sobre los que se ejercen derechos de propiedad (Fondo Monetario Internacional, 2014, pág. 207).</t>
  </si>
  <si>
    <t>Disposición de  tierras y terrenos</t>
  </si>
  <si>
    <t>Ingresos por la disposición de tierras y terrenos propiamente dichas, incluyendo la cubierta de suelo y las aguas superficiales asociadas, sobre los que se han establecido derechos de propiedad y de las cuales pueden derivarse beneficios económicos para los propietarios por su posesión o uso.</t>
  </si>
  <si>
    <t>Rendimientos financieros</t>
  </si>
  <si>
    <t>Son los ingresos que se reciben las unidades del PGSP en retorno por poner ciertos activos financieros a disposición de terceros, sin trasladar el derecho o dominio, total o parcial del activo. De acuerdo con el MEFP 2014, los activos financieros son aquellos que tienen un pasivo como contrapartida, es decir, el propietario de dicho activo (acreedor) tiene derecho a recibir recursos o fondos de otra unidad institucional (deudor), de acuerdo con las condiciones del pasivo.</t>
  </si>
  <si>
    <t>Rendimientos financieros de títulos participativos</t>
  </si>
  <si>
    <t>Corresponde a los ingresos por concepto de rendimientos financieros sobre títulos participativos. Los títulos participativos otorgan al titular la calidad de copropietario e  incorporan derechos sobre los resultados obtenidos por la entidad emisora.</t>
  </si>
  <si>
    <t>Rendimientos financieros de depósitos</t>
  </si>
  <si>
    <t>Son los ingresos por rendimientos financieros de los depósitos que tengan las entidades de gobierno en las entidades vigiladas por la Superintendencia Financiera.</t>
  </si>
  <si>
    <t>Rendimientos financieros de otros depósitos</t>
  </si>
  <si>
    <t>Corresponden a los ingresos por rendimientos financieros de otros depósitos distintos a los de la Cuenta Única Nacional.</t>
  </si>
  <si>
    <t>Rendimientos financieros Ingresos tributarios</t>
  </si>
  <si>
    <t>Rendimientos financieros Impuestos directos</t>
  </si>
  <si>
    <t>Rendimientos financieros Contribuciones</t>
  </si>
  <si>
    <t>Rendimientos financieros Tasas retributivas y compensatorias</t>
  </si>
  <si>
    <t>Rendimientos financieros Tasa retributiva</t>
  </si>
  <si>
    <t>Rendimientos financierosTasa por el uso del agua</t>
  </si>
  <si>
    <t>Rendimientos financieros Tasa de aprovechamiento Forestal</t>
  </si>
  <si>
    <t>Rendimientos financieros Tasa compensatoria por caza de Fauna Silvestre</t>
  </si>
  <si>
    <t>Rendimientos financieros Otras tasas</t>
  </si>
  <si>
    <t>Rendimientos financiero Multas, sanciones e intereses de mora</t>
  </si>
  <si>
    <t>Rendimientos financiero Venta de bienes y servicios</t>
  </si>
  <si>
    <t>Rendimientos financiero Recursos de crédito externo</t>
  </si>
  <si>
    <t>Rendimientos financiero Recursos de crédito interno</t>
  </si>
  <si>
    <t>Rendimientos financieros Compensaciones</t>
  </si>
  <si>
    <t>Rendimientos financieros Compensación resguardos indígenas</t>
  </si>
  <si>
    <t>Rendimientos financieros Transferencias de capital</t>
  </si>
  <si>
    <t>Rendimientos financieros Convenios</t>
  </si>
  <si>
    <t>Rendimientos financieros  Convenios con Departamentos</t>
  </si>
  <si>
    <t xml:space="preserve">Rendimientos financieros  Convenios con Municipios </t>
  </si>
  <si>
    <t>Rendimientos financieros  Otros Convenios</t>
  </si>
  <si>
    <t>Rendimientos financieros Transferencias del sector central Nacional - PGN</t>
  </si>
  <si>
    <t>Rendimientos financieros Transferencias del sector descentralizado - Estapublicos Nacionales</t>
  </si>
  <si>
    <t>Rendimientos financieros Transferencias del sector descentralizado - Empresas Nacionales</t>
  </si>
  <si>
    <t>Rendimientos financieros Transferencias del sector central Territorial</t>
  </si>
  <si>
    <t>Rendimientos financieros Transferencias del sector descentralizado - Estapublicos Territoriales</t>
  </si>
  <si>
    <t>Rendimientos financieros Transferencias del sector descentralizado - Empresas Territoriales</t>
  </si>
  <si>
    <t>Rendimientos financieros Transferencias de esquemas asociativos</t>
  </si>
  <si>
    <t>09</t>
  </si>
  <si>
    <t>Rendimientos financieros Transferencias de órganos autónomos e independientes</t>
  </si>
  <si>
    <t>10</t>
  </si>
  <si>
    <t>Rendimientos financieros Transferencias de  privados que administran recursos públicos</t>
  </si>
  <si>
    <t>11</t>
  </si>
  <si>
    <t>Rendimientos financieros Indemnizaciones relacionadas con seguros no de vida</t>
  </si>
  <si>
    <t>12</t>
  </si>
  <si>
    <t>Rendimientos financieros Donaciones</t>
  </si>
  <si>
    <t>Rendimientos financieros de valores distintos de acciones</t>
  </si>
  <si>
    <t>Corresponde a los ingresos por concepto de rendimientos de los valores distintos a las acciones. Los valores distintos a las acciones se definen como instrumentos financieros negociables, que sirven de evidencia de la obligación de liquidarlos mediante el suministro de efectivo.</t>
  </si>
  <si>
    <t>Rendimientos financieros Intereses por préstamos</t>
  </si>
  <si>
    <t>Corresponde a los ingresos por el concepto de intereses de fondos en préstamos que tienen las entidades de gobierno. Los intereses son una forma de renta de inversión cobradas por el acreedor del préstamo.</t>
  </si>
  <si>
    <t>Recursos de crédito externo</t>
  </si>
  <si>
    <t xml:space="preserve">Comprende los recursos provenientes de operaciones de crédito público realizadas con agentes residentes fuera del país. Entiéndase por operaciones de crédito público todo acto o contrato que tienen por objeto dotar a la entidad del PGSP de recursos, bienes o servicios con plazo para su pago. </t>
  </si>
  <si>
    <t>Recursos de contratos de empréstitos externos</t>
  </si>
  <si>
    <t>Corresponde a los recursos provenientes de contratos de empréstitos externos realizados por las entidades del PGSP. Los contratos de empréstito tienen por objeto proveer a la entidad contratante (órgano del PGN, entidad territorial, órgano autónomo o particular) de recursos con plazo para su pago. Para el caso de las entidades estatales, el Decreto 1068 de 2015 reglamente los contratos de empréstitos externos.</t>
  </si>
  <si>
    <t>Decreto 1068 de 2015</t>
  </si>
  <si>
    <t>Bancos comerciales</t>
  </si>
  <si>
    <t>Comprende los recursos provenientes de los créditos adquiridos con bancos comerciales residentes fuera del país. Un banco comercial es un intermediario financiero que capta recursos de quienes tienen dinero disponible para colocarlos en manos de quienes lo necesitan</t>
  </si>
  <si>
    <t>Decreto 1068 de 2015, art. 2.2.1.2.1.2</t>
  </si>
  <si>
    <t>Entidades de fomento</t>
  </si>
  <si>
    <t>Comprende los recursos provenientes de los créditos adquiridos con entidades de fomento residentes fuera del país. Una entidad de fomento es una institución que capta recursos de los mercados externos e internos para promover sectores específicos de la economía, a través de la elaboración y ejecución de proyectos de inversión en bienes de capital,  y la prestación de servicios de asistencia técnica necesarios para el desarrollo de los mismos</t>
  </si>
  <si>
    <t>Recursos de crédito de títulos de deuda pública externa</t>
  </si>
  <si>
    <t>Corresponde a los ingresos por emisión y colocación de bonos y demás valores de contenido crediticio y con plazo para su redención, emitidos por las entidades de gobierno en el exterior o empresas financieros y no financieras.</t>
  </si>
  <si>
    <t>Recursos de crédito de proveedores</t>
  </si>
  <si>
    <t xml:space="preserve">Comprende los créditos obtenidos con agentes residentes fuera del país,  mediante los cuales se contrata la adquisición de bienes o servicios con plazo para su pago. Esta cuenta es de uso exclusivo de la nación. No aplica para la entrega de bienes y/o servicios de manera directa por el proveedor. </t>
  </si>
  <si>
    <t>Decreto 1068 de 2015, art. 2.2.1.2.3.1</t>
  </si>
  <si>
    <t>Recursos de crédito interno</t>
  </si>
  <si>
    <t xml:space="preserve">Comprende los recursos provenientes de operaciones de crédito público que realizan las entidades del PGSP con agentes residentes en el país. Entiéndase por operaciones de crédito público todo acto o contrato que tienen por objeto dotar a la entidad (órgano del PGN, entidad territorial, órgano autónomo, empresa o particular) de recursos, bienes o servicios con plazo para su pago. </t>
  </si>
  <si>
    <t>Recursos de contratos de empréstitos internos</t>
  </si>
  <si>
    <t>Corresponde a los recursos provenientes de contratos de empréstitos internos de las entidades del PGSP. Para las entidades de gobierno, estas operaciones están reguladas por el Decreto 1068 de 2015 y el Decreto 2681 de 1993, art. 22.</t>
  </si>
  <si>
    <t>Decreto 1068 de 2015; Decreto 2681 de 1993, art. 22</t>
  </si>
  <si>
    <t>Recursos de contratos de empréstitos internos con bancos comerciales</t>
  </si>
  <si>
    <t>Corresponde a los ingresos por adquisición de deuda con aquellos bancos comerciales que ofrecen sus recursos a tasas y condiciones vigentes del mercado. Estos recursos pueden dirigirse a cualquier sector.</t>
  </si>
  <si>
    <t>Recursos de contratos de empréstitos internos con bancos comerciales públicos</t>
  </si>
  <si>
    <t>Corresponde a los ingresos por concepto de los desembolsos realizados por bancos comerciales públicos en razón de los créditos otorgados a la entidad del PGSP.</t>
  </si>
  <si>
    <t>Recursos de contratos de empréstitos internos con bancos comerciales privados</t>
  </si>
  <si>
    <t>Corresponde a los ingresos por concepto de los desembolsos realizados por bancos comerciales privados en razón de los créditos otorgados a la entidad del PGSP.</t>
  </si>
  <si>
    <t>Recursos de contratos de empréstitos internos con entidades del sector público</t>
  </si>
  <si>
    <t>Ingresos por contratación de créditos públicos con entidades del sector público, excluyendo a los bancos comerciales públicos que están en otra categoría.</t>
  </si>
  <si>
    <t>Recursos de contratos de empréstitos internos con la Nación</t>
  </si>
  <si>
    <t>Corresponde a los ingresos por desembolsos de créditos otorgados por la Nación a las entidades del gobierno (nivel nacional y subnacional). Estos créditos están sujetos a condonación según los términos pactados en los convenios de desempeño y/o en los documentos que hagan sus veces.</t>
  </si>
  <si>
    <t>Recursos de contratos de empréstitos internos con Findeter</t>
  </si>
  <si>
    <t>Corresponde a los ingresos por desembolsos de créditos realizados durante la vigencia por la Financiera de Desarrollo Territorial S.A. (FINDETER).</t>
  </si>
  <si>
    <t>Recursos de contratos de empréstitos internos con Fonade</t>
  </si>
  <si>
    <t>Corresponde a los ingresos por desembolsos de créditos realizados durante la vigencia por el Fondo Financiero de Proyectos de Desarrollo (FONADE).</t>
  </si>
  <si>
    <t>Recursos de contratos de empréstitos internos con Institutos de Desarrollo Departamental y/o Municipal</t>
  </si>
  <si>
    <t>Corresponde a los ingresos por desembolsos realizados durante la vigencia por concepto de los créditos concedidos a la entidad de gobierno por parte de los fondos o institutos de desarrollo.</t>
  </si>
  <si>
    <t>Banco de la República</t>
  </si>
  <si>
    <t>Comprende los recursos provenientes de los préstamos adquiridos con el Banco de la República, el cual tiene, entre sus funciones, ser prestamista de última instancia del Gobierno Nacional. Los créditos otorgados por el Banco de la República a la Nación sólo se permiten en casos de extrema necesidad, y deben ser aprobados por todos los miembros de la Junta directiva del Banco.</t>
  </si>
  <si>
    <t>Constitución de 1991,  art. 371</t>
  </si>
  <si>
    <t>Recursos de contratos de empréstitos internos con otras instituciones financieras y otros</t>
  </si>
  <si>
    <t xml:space="preserve">Corresponde a los ingresos por contratación de créditos con entidades financieras distintas a las mencionadas. También incluyre los montos de dinero transferidos al Tesoro Nacional por concepto de cuentas inactivas, por parte de las entidades financieras. </t>
  </si>
  <si>
    <t>Recursos de crédito de títulos de deuda pública interna</t>
  </si>
  <si>
    <t>Comprende los recursos provenientes de los títulos de deuda pública (bonos y demás valores de contenido crediticio) emitidos por las entidades de gobierno en el mercado local de capitales con plazo para su rendición</t>
  </si>
  <si>
    <t>Decreto 1068 de 2015, art. 2.2.1.3.1.</t>
  </si>
  <si>
    <t>Colocación y títulos TES clase B del Gobierno Nacional</t>
  </si>
  <si>
    <t xml:space="preserve">Comprende los recursos provenientes de la colocación de Títulos de Tesorería - TES Clase B que realiza el Gobierno Nacional mediante los mecanismos de subasta, operación convenida u operación forzosa, para financiar apropiaciones presupuestales. Los TES Clase B pueden ser administrados directamente por la Nación o ésta puede celebrar con el Banco de la República o con otras entidades nacionales o extranjeras, contratos de administración fiduciaria para la edición, emisión, colocación y garantía de los mismos.  </t>
  </si>
  <si>
    <t>Colocación y títulos TES clase B a corto plazo</t>
  </si>
  <si>
    <t xml:space="preserve">Comprende los recursos provenientes de la colocación de TES Clase B que hace el Gobierno Nacional con  el  fin de efectuar operaciones  de  tesorería,  cuando  el  vencimiento de  los mismos  excede  la respectiva vigencia fiscal. Los TES Clase B a corto plazo tienen un término no mayor a un (1) año y no menor a treinta (30) días. </t>
  </si>
  <si>
    <t>Colocación y títulos TES clase B a largo plazo</t>
  </si>
  <si>
    <t xml:space="preserve">Comprende los recursos provenientes de la colocación de TES Clase B que hace el Gobierno Nacional mediante subasta, operación forzosa u operación convenida, con el fin de financiar apropiaciones presupuestales. Los TES Clase B a largo plazo tienen un término de uno o más años calendario. </t>
  </si>
  <si>
    <t>Bonos y otros títulos emitidos por el Gobierno Nacional</t>
  </si>
  <si>
    <t xml:space="preserve">Comprende  los  recursos provenientes  de  la  colocación  de  bonos  definidos  por  ley,  y  de  títulos diferentes a los TES, que tienen un contenido crediticio con plazo para su redención. </t>
  </si>
  <si>
    <t>Bonos y otros títulos de deuda emitidos por las entidades territoriales</t>
  </si>
  <si>
    <t>Corresponde a los ingresos por emisión y colocación de bonos y demás valores de contenido crediticio y con plazo para su redención, emitidos por las entidades territoriales.</t>
  </si>
  <si>
    <t xml:space="preserve">Comprende los créditos obtenidos con agentes residentes en territorio colombiano,  mediante los cuales se contrata la adquisición de bienes o servicios con plazo para su pago. Esta cuenta es de uso exclusivo de la nación. No aplica para la entrega de bienes y/o servicios de manera directa por el proveedor. </t>
  </si>
  <si>
    <t xml:space="preserve">Transferencias de capital </t>
  </si>
  <si>
    <t>Son las transferencias de recursos que reciben las entidades del PGSP, sin ser regulares o predecibles, y sin dar ningún bien, servicio o activo como contraprestación directa. 
En oposición a las transferencias corrientes, las transferencias de capital se caracterizan por:
•	No permitir un cálculo predecible o una estimación de estos gastos
•	No son disponibilidades regulares 
•	Dependen de la discrecionalidad de la entidad que realiza la transferencia.
•	Tener un plazo limitado de vigencia</t>
  </si>
  <si>
    <t>Convenios con Departamentos</t>
  </si>
  <si>
    <t xml:space="preserve">Convenios con  Municipios </t>
  </si>
  <si>
    <t>Otros Convenios</t>
  </si>
  <si>
    <t>Transferencias a  órganos autónomos e independientes</t>
  </si>
  <si>
    <t>Transferencias del sector descentralizado - Estapublicos Nacionales</t>
  </si>
  <si>
    <t>Transferencias del sector descentralizado - Empresas Nacionales</t>
  </si>
  <si>
    <t>Transferencias del sector central Territorial</t>
  </si>
  <si>
    <t>Transferencias de Departamentos</t>
  </si>
  <si>
    <t xml:space="preserve">Transferencias de Municipios </t>
  </si>
  <si>
    <t>Transferencias del sector descentralizado - Estapublicos Territoriales</t>
  </si>
  <si>
    <t>Transferencias del sector descentralizado - Empresas Territoriales</t>
  </si>
  <si>
    <t>Transferencias de esquemas asociativos</t>
  </si>
  <si>
    <t>Transferencias de órganos autónomos e independientes</t>
  </si>
  <si>
    <t>Transferencias de  privados que administran recursos públicos</t>
  </si>
  <si>
    <t>Indemnizaciones relacionadas con seguros no de vida</t>
  </si>
  <si>
    <t>Son las transferencias de recursos que reciben las entidades del orden nacional y territorial por concepto de las indemnizaciones que se generan en el desarrollo de contratos de seguros no de vida, tras la ocurrencia de un siniestro.</t>
  </si>
  <si>
    <t>Son las transferencias que reciben las entidades o unidades por concepto de donaciones. De acuerdo con el MHCP, son donaciones los “ingresos sin contraprestación, pero con la destinación que establezca el donante, recibidos de otros gobiernos o instituciones públicas o privadas de carácter nacional o internacional” (Ministerio de Hacienda y Crédito Público, 2011, pág. 246).</t>
  </si>
  <si>
    <t>Donaciones de gobiernos extranjeros</t>
  </si>
  <si>
    <t>Son las transferencias por concepto de donaciones que realizan los gobiernos extranjeros a las entidades o unidades.  Se consideran gobiernos extranjeros aquellos que se encuentran fuera del territorio económico colombiano y ejercen soberanía sobre un área determinada del resto del mundo.</t>
  </si>
  <si>
    <t>Donaciones de organizaciones internacionales</t>
  </si>
  <si>
    <t>Son las transferencias por concepto de donaciones que realizan las organizaciones internacionales a las entidades o unidades.  Se entiende por organizaciones internacionales aquellas que cumplen con las siguientes características (FMI, 2009, p. 71):
*Sus miembros son Estados nacionales u otros organismos internacionales cuyos miembros son Estados nacionales.
*Se establecen mediante acuerdos políticos formales entre sus miembros, que tiene el rango de tratados internacionales; su existencia es reconocida por ley en sus países miembros.
*Se crean con una finalidad específica</t>
  </si>
  <si>
    <t>Donaciones del sector privado nacional y extranjero</t>
  </si>
  <si>
    <t>Son las transferencias de recursos por concepto de donaciones que realizan las personas naturales o personas jurídicas del sector privado nacional o extranjero a las entidades.</t>
  </si>
  <si>
    <t>13</t>
  </si>
  <si>
    <t>Compensaciones</t>
  </si>
  <si>
    <t>Son las transferencias de recursos por pagos de gran cuantía, no recurrentes, para compensar daños extensos o lesiones graves, como las que resultan de desastres naturales no cubiertos por pólizas de seguros.</t>
  </si>
  <si>
    <t xml:space="preserve">Compensación resguardos indígenas </t>
  </si>
  <si>
    <t>Corresponde al impuesto predial unificado de los resguardos indígenas de la jurisdicción del municipio con cargo al presupuesto general de la Nación</t>
  </si>
  <si>
    <t>Compensación resguardos indígenas (vigencia actual)</t>
  </si>
  <si>
    <t>Compensación resguardos indígenas (vigencia anterior)</t>
  </si>
  <si>
    <t>Intereses de mora Compensación resguardos indígenas</t>
  </si>
  <si>
    <t>14</t>
  </si>
  <si>
    <t xml:space="preserve">Cooperación </t>
  </si>
  <si>
    <t xml:space="preserve">Acuerdos </t>
  </si>
  <si>
    <t>Subacuerdos</t>
  </si>
  <si>
    <t>Recuperación de cartera</t>
  </si>
  <si>
    <t>Ingresos por concepto de la amortización de préstamos realizados por las unidades del PGSP Gobierno nacional, las entidades territoriales, las empresas financieras y no financieras, los órganos autónomos y particulares que administran recursos públicos</t>
  </si>
  <si>
    <t>Ley 1066 de 2006</t>
  </si>
  <si>
    <t>Recuperación de cartera Ingresos tributarios</t>
  </si>
  <si>
    <t>Recuperación de cartera Impuestos directos</t>
  </si>
  <si>
    <t>Recuperación de cartera Contribuciones</t>
  </si>
  <si>
    <t>Recuperación de cartera Tasas retributivas y compensatorias</t>
  </si>
  <si>
    <t>Recuperación de carteraTasa retributiva</t>
  </si>
  <si>
    <t>Recuperación de cartera Tasa por el uso del agua</t>
  </si>
  <si>
    <t>Recuperación de cartera Tasa de aprovechamiento Forestal</t>
  </si>
  <si>
    <t>Recuperación de cartera Tasa compensatoria por caza de Fauna Silvestre</t>
  </si>
  <si>
    <t>Recuperación de cartera Otras tasas</t>
  </si>
  <si>
    <t>Recuperación de cartera Multas, sanciones e intereses de mora</t>
  </si>
  <si>
    <t>Recuperación de cartera Venta de bienes y servicios</t>
  </si>
  <si>
    <t>Recuperación cuotas partes pensionales</t>
  </si>
  <si>
    <t>Recursos del balance</t>
  </si>
  <si>
    <t>Recursos provenientes del saldo del ejercicio fiscal de la vigencia inmediatamente anterior, que quedan disponibles para la vigencia siguiente.</t>
  </si>
  <si>
    <t>Mayores Ingresos No Aforados</t>
  </si>
  <si>
    <t>Mayores Ingresos No Aforados Ingresos tributarios</t>
  </si>
  <si>
    <t>Mayores Ingresos No Aforados Impuestos directos</t>
  </si>
  <si>
    <t>Mayores Ingresos No Aforados Contribuciones</t>
  </si>
  <si>
    <t>Mayores Ingresos No Aforados Tasas retributivas y compensatorias</t>
  </si>
  <si>
    <t>Mayores Ingresos No Aforados Tasa retributiva</t>
  </si>
  <si>
    <t>Mayores Ingresos No Aforados Tasa por el uso del agua</t>
  </si>
  <si>
    <t>Mayores Ingresos No Aforados Tasa de aprovechamiento Forestal</t>
  </si>
  <si>
    <t>Mayores Ingresos No Aforados Tasa compensatoria por caza de Fauna Silvestre</t>
  </si>
  <si>
    <t>Mayores Ingresos No Aforados Otras tasas</t>
  </si>
  <si>
    <t>Mayores Ingresos No Aforados Multas, sanciones e intereses de mora</t>
  </si>
  <si>
    <t>Mayores Ingresos No Aforados Venta de bienes y servicios</t>
  </si>
  <si>
    <t>Menores Ejecuciones en Gasto</t>
  </si>
  <si>
    <t>Menores Ejecuciones en Gasto Ingresos tributarios</t>
  </si>
  <si>
    <t>IMenores Ejecuciones en Gasto mpuestos directos</t>
  </si>
  <si>
    <t>Menores Ejecuciones en Gasto Contribuciones</t>
  </si>
  <si>
    <t>Menores Ejecuciones en Gasto Tasas retributivas y compensatorias</t>
  </si>
  <si>
    <t>Menores Ejecuciones en Gasto Tasa retributiva</t>
  </si>
  <si>
    <t>Menores Ejecuciones en Gasto Tasa por el uso del agua</t>
  </si>
  <si>
    <t>Menores Ejecuciones en Gasto Tasa de aprovechamiento Forestal</t>
  </si>
  <si>
    <t>Menores Ejecuciones en Gasto Tasa compensatoria por caza de Fauna Silvestre</t>
  </si>
  <si>
    <t>Menores Ejecuciones en Gasto Otras tasas</t>
  </si>
  <si>
    <t>Menores Ejecuciones en Gasto Multas, sanciones e intereses de mora</t>
  </si>
  <si>
    <t>Menores Ejecuciones en Gasto Venta de bienes y servicios</t>
  </si>
  <si>
    <t>Cancelación de reservas</t>
  </si>
  <si>
    <t>Cancelación de reservas Ingresos tributarios</t>
  </si>
  <si>
    <t>Cancelación de reservas Impuestos directos</t>
  </si>
  <si>
    <t>Cancelación de reservas Contribuciones</t>
  </si>
  <si>
    <t>Cancelación de reservas Tasas retributivas y compensatorias</t>
  </si>
  <si>
    <t>Cancelación de reservas Tasa retributiva</t>
  </si>
  <si>
    <t>Cancelación de reservas Tasa por el uso del agua</t>
  </si>
  <si>
    <t>Cancelación de reservas Tasa de aprovechamiento Forestal</t>
  </si>
  <si>
    <t>Cancelación de reservas Tasa compensatoria por caza de Fauna Silvestre</t>
  </si>
  <si>
    <t>Cancelación de reservas Otras tasas</t>
  </si>
  <si>
    <t>Cancelación de reservas Multas, sanciones e intereses de mora</t>
  </si>
  <si>
    <t>Cancelación de reservas Venta de bienes y servicios</t>
  </si>
  <si>
    <t>Cancelación de reservas Recursos de crédito externo</t>
  </si>
  <si>
    <t>Cancelación de reservas Recursos de crédito interno</t>
  </si>
  <si>
    <t>Cancelación de reservas Transferencias de capital</t>
  </si>
  <si>
    <t>Cancelación de reservas Convenios</t>
  </si>
  <si>
    <t>Cancelación de reservas Convenios Departamentos</t>
  </si>
  <si>
    <t xml:space="preserve">Cancelación de reservas Convenios Municipios </t>
  </si>
  <si>
    <t>Cancelación de reservas Otros convenios</t>
  </si>
  <si>
    <t>Cancelación de reservas Compensaciones</t>
  </si>
  <si>
    <t>Cancelación de reservas Compensación resguardos indígenas</t>
  </si>
  <si>
    <t>NOTA: La columna K denominada (3) PROYECTADO PLAN FINANCIERO, es tomada de los datos del presupuesto inicial de la corporación. A la fecha no se cuenta con Plan de Acción aprobado, por consiguiente tampoco con Plan Financiero.</t>
  </si>
  <si>
    <t>CONCEPTO 
(2)</t>
  </si>
  <si>
    <t xml:space="preserve">RECURSOS PROPIOS
(3)
</t>
  </si>
  <si>
    <t xml:space="preserve">RECURSOS DE LA NACIÓN 
(4)
</t>
  </si>
  <si>
    <t>RECURSOS FONDO DE COMPENSACIÓN AMBIENTAL
(5)</t>
  </si>
  <si>
    <t>RECURSOS DE REGALÍAS
(6)</t>
  </si>
  <si>
    <t>TOTAL RECURSOS
(7)</t>
  </si>
  <si>
    <t>OBSERVACIONES (8)</t>
  </si>
  <si>
    <t>PRESUPUESTADO</t>
  </si>
  <si>
    <t>COMPROMETIDO</t>
  </si>
  <si>
    <t>OBLIGACIONES</t>
  </si>
  <si>
    <t xml:space="preserve">PAGOS </t>
  </si>
  <si>
    <t>PAGOS</t>
  </si>
  <si>
    <t>2</t>
  </si>
  <si>
    <t>GASTOS DE FUNCIONAMIENTO</t>
  </si>
  <si>
    <t>GASTOS DE PERSONAL</t>
  </si>
  <si>
    <t>ADQUISICIÓN DE BIENES Y SERVICIOS</t>
  </si>
  <si>
    <t>Adquisición de activos no financieros</t>
  </si>
  <si>
    <t>Adquisiciones diferentes de activos</t>
  </si>
  <si>
    <t>TRANSFERENCIAS CORRIENTES</t>
  </si>
  <si>
    <t>A ENTIDADES DE GOBIERNO</t>
  </si>
  <si>
    <t>A ORGANOS DEL PGN</t>
  </si>
  <si>
    <t>Fondo de Compensación Ambiental - Ministerio del Medio Ambiente Art 24 Ley 344 de 1996</t>
  </si>
  <si>
    <t>Fondo de Compensación Ambiental - TSE (20%)</t>
  </si>
  <si>
    <t>Fondo de Compensación Ambiental - Recursos propios diferentes a TSE (10%)</t>
  </si>
  <si>
    <t>A ESQUEMAS ASOCIATIVOS</t>
  </si>
  <si>
    <t>Aportes a ASOCARS</t>
  </si>
  <si>
    <t xml:space="preserve">PRESTACIONES SOCIALES </t>
  </si>
  <si>
    <t>Prestaciones sociales relacionadas con el empleo</t>
  </si>
  <si>
    <t>Mesadas pensionales (de pensiones)</t>
  </si>
  <si>
    <t>Bonos pensionales (de pensiones)</t>
  </si>
  <si>
    <t>SENTENCIAS Y CONCILIACIONES</t>
  </si>
  <si>
    <t>Comisiones y otros gastos</t>
  </si>
  <si>
    <t>Conciliaciones</t>
  </si>
  <si>
    <t>GASTOS POR TRIBUTOS, MULTAS, SANCIONES E INTERESES DE MORA</t>
  </si>
  <si>
    <t>IMPUESTOS</t>
  </si>
  <si>
    <t>IMPUESTOS TERRITORIALES</t>
  </si>
  <si>
    <t>Impuesto predial y Sobretasa ambiental</t>
  </si>
  <si>
    <t>Impuesto sobre vehículos automotores.</t>
  </si>
  <si>
    <t>TASAS Y DERECHOS ADMINISTRATIVOS</t>
  </si>
  <si>
    <t>Peajes.</t>
  </si>
  <si>
    <t>CONTRIBUCIONES</t>
  </si>
  <si>
    <t>Cuota de fiscalización y auditaje</t>
  </si>
  <si>
    <t>Multas</t>
  </si>
  <si>
    <t>Sanciones</t>
  </si>
  <si>
    <t>SERVICIO DE LA DEUDA</t>
  </si>
  <si>
    <t>Servicios de la deuda pública externa</t>
  </si>
  <si>
    <t>Intereses de la deduda pública externa</t>
  </si>
  <si>
    <t>Servicios de la deuda pública interna</t>
  </si>
  <si>
    <t>Intereses de la deduda pública interna</t>
  </si>
  <si>
    <t>Fondo de contigencias</t>
  </si>
  <si>
    <t>TOTAL GASTOS DE INVERSIÓN</t>
  </si>
  <si>
    <t>PLANEANDO Y PROTEGIENDO EL AGUA PARA EL CAMBIO</t>
  </si>
  <si>
    <t>Formulacion de instrumentos de planificación para la regulación del recurso hídrico en jurisdiccion de Corporinoquia</t>
  </si>
  <si>
    <t>ORDENAMIENTO INTEGRAL, ESTRATEGIA PARA EL CAMBIO</t>
  </si>
  <si>
    <t>Consolidación del ordenamiento ambiental del territorio "para un desarrollo regional sostenible"  en jurisdiccion de Corporinoquia</t>
  </si>
  <si>
    <t>Aplicación de medidas de adaptación y mitigación del cambio climático "actuando con el cambio climático" en jurisdiccion de Corporinoquia</t>
  </si>
  <si>
    <t>Implementación de procesos de gestión integral del riesgo en jurisdiccion de Corporinoquia</t>
  </si>
  <si>
    <t>Restauracion de Coberturas Vegetales en Areas Ambientales Fragiles Etapa I  en el Departamente en Casanare</t>
  </si>
  <si>
    <t>HACIENDO SOSTENIBLE LA BIODIVERSIDAD</t>
  </si>
  <si>
    <t>Consolidación de   áreas protegidas y  ecosistemas estratégicos en jurisdicción De Corporinoquia</t>
  </si>
  <si>
    <t>IMPLEMENTACIÓN DE ESTRATEGIAS DE CONSERVACIÓN PARA DISMINUIR LOS IMPACTOS SOBRE LA BIODIVERSIDAD.</t>
  </si>
  <si>
    <t>Consolidación de las estrategias de conservación para disminuir los impactos sobre la biodiversidad en jurisdiccion de Corporinoquia</t>
  </si>
  <si>
    <t>AGUA DISPONIBLE, FUTURO SOSTENIBLE</t>
  </si>
  <si>
    <t>Desarrollo de la evaluación regional del recurso hídrico en jurisdiccion de Corporinoquia</t>
  </si>
  <si>
    <t>Fortalecimiento de los  instrumentos económicos y de  regulación del aprovechamiento del recurso hídrico en jurisdiccion de Corporinoquia</t>
  </si>
  <si>
    <t>FORMANDO UNA CULTURA AMBIENTAL SOSTENIBLE</t>
  </si>
  <si>
    <t>Consolidación de las estrategias ambientales de las comunidades  indígenas  en jurisdicción de Corporinoquia</t>
  </si>
  <si>
    <t>Consolidación de la educación  y comunicación ambiental con gobernanza y gobernabilidad ambiental en jurisdicción de Corporinoquia</t>
  </si>
  <si>
    <t>OPTIMIZACION  DE LA GESTIÓN CORPORATIVA</t>
  </si>
  <si>
    <t>Mejoramiento institucional para la eficiencia administrativa de Corporinoquia</t>
  </si>
  <si>
    <t>Fortalecimiento de la capacidad tecnológica de Corporinoquia</t>
  </si>
  <si>
    <t>GESTIÓN AMBIENTAL, ACCIÓN SOSTENIBLE AUTORIDAD Y COMUNIDAD</t>
  </si>
  <si>
    <t>Fortalecimiento en el desempeño de la autoridad ambiental con participación de la comunidad en jurisdiccion de Corporinoquia</t>
  </si>
  <si>
    <t>TOTAL PRESUPUESTO DE GASTOS</t>
  </si>
  <si>
    <t>ANEXO 5-2</t>
  </si>
  <si>
    <t xml:space="preserve">INFORME DE EJECUCION PRESUPUESTAL DE GASTOS </t>
  </si>
  <si>
    <t>CORPORACION AUTONOMA REGIONAL DE LA ORINOQUIA " CORPORINOQUIA"</t>
  </si>
  <si>
    <t>RECURSOS PROPIOS
$</t>
  </si>
  <si>
    <t>RECURSOS DE LA NACION 
$</t>
  </si>
  <si>
    <t>TOTAL RECURSOS (PROPIOS + NACION)
$</t>
  </si>
  <si>
    <t>APROPIACION DEFINITIVA</t>
  </si>
  <si>
    <t>EJECUCION    (COMPROMISOS)</t>
  </si>
  <si>
    <t>EJECUCION    (PAGOS)</t>
  </si>
  <si>
    <t>GASTOS GENERALES</t>
  </si>
  <si>
    <t>Adquisición de Bienes</t>
  </si>
  <si>
    <t>Adquisición de Servicios</t>
  </si>
  <si>
    <t>Impuestos y Multas</t>
  </si>
  <si>
    <t>Cuota de Auditaje Contraloria Nacional</t>
  </si>
  <si>
    <t>Fondo de Compensación Ambiental</t>
  </si>
  <si>
    <t>Sentencias y Conciliaciones</t>
  </si>
  <si>
    <t xml:space="preserve">OTRAS </t>
  </si>
  <si>
    <t>TOTAL GASTOS DE FUNCIONAMIENTO</t>
  </si>
  <si>
    <t xml:space="preserve"> INVERSION - PROGRAMAS Y PROYECTOS </t>
  </si>
  <si>
    <t xml:space="preserve">TOTAL INVERSION </t>
  </si>
  <si>
    <t xml:space="preserve">TOTAL PRESUPUESTO  </t>
  </si>
  <si>
    <r>
      <t xml:space="preserve">1  </t>
    </r>
    <r>
      <rPr>
        <sz val="8"/>
        <rFont val="Tahoma"/>
        <family val="2"/>
      </rPr>
      <t>En la columna ejecucion deben registrar los compromisos que quedaron con Registro Presupuestal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</si>
</sst>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_);_(* \(#,##0\);_(* &quot;-&quot;_);_(@_)"/>
    <numFmt numFmtId="165" formatCode="_(* #,##0.00_);_(* \(#,##0.00\);_(* &quot;-&quot;??_);_(@_)"/>
    <numFmt numFmtId="166" formatCode="_ * #,##0_ ;_ * \-#,##0_ ;_ * &quot;-&quot;_ ;_ @_ "/>
    <numFmt numFmtId="167" formatCode="_ * #,##0.00_ ;_ * \-#,##0.00_ ;_ * &quot;-&quot;??_ ;_ @_ "/>
    <numFmt numFmtId="168" formatCode="#,##0.0"/>
    <numFmt numFmtId="169" formatCode="_ * #,##0_ ;_ * \-#,##0_ ;_ * &quot;-&quot;??_ ;_ @_ "/>
    <numFmt numFmtId="170" formatCode="#,##0.00_);\-#,##0.00"/>
    <numFmt numFmtId="171" formatCode="_(* #,##0_);_(* \(#,##0\);_(* &quot;-&quot;??_);_(@_)"/>
    <numFmt numFmtId="172" formatCode="_-* #,##0.000_-;\-* #,##0.000_-;_-* &quot;-&quot;???_-;_-@_-"/>
    <numFmt numFmtId="173" formatCode="_-* #,##0_-;\-* #,##0_-;_-* &quot;-&quot;???_-;_-@_-"/>
    <numFmt numFmtId="174" formatCode="_ * #,##0.00_ ;_ * \-#,##0.00_ ;_ * &quot;-&quot;_ ;_ @_ "/>
    <numFmt numFmtId="175" formatCode="_ * #,##0.0_ ;_ * \-#,##0.0_ ;_ * &quot;-&quot;??_ ;_ @_ "/>
  </numFmts>
  <fonts count="47" x14ac:knownFonts="1">
    <font>
      <sz val="10"/>
      <name val="Arial"/>
    </font>
    <font>
      <sz val="10"/>
      <name val="Arial"/>
      <family val="2"/>
    </font>
    <font>
      <b/>
      <sz val="10"/>
      <name val="Arial"/>
      <family val="2"/>
    </font>
    <font>
      <sz val="8"/>
      <name val="Univers"/>
      <family val="2"/>
    </font>
    <font>
      <b/>
      <sz val="8"/>
      <name val="Arial"/>
      <family val="2"/>
    </font>
    <font>
      <sz val="8"/>
      <name val="Arial"/>
      <family val="2"/>
    </font>
    <font>
      <sz val="9"/>
      <name val="Arial"/>
      <family val="2"/>
    </font>
    <font>
      <sz val="10"/>
      <name val="Arial"/>
      <family val="2"/>
    </font>
    <font>
      <b/>
      <sz val="9"/>
      <name val="Arial"/>
      <family val="2"/>
    </font>
    <font>
      <sz val="8"/>
      <name val="Arial"/>
      <family val="2"/>
    </font>
    <font>
      <sz val="8"/>
      <color indexed="8"/>
      <name val="MS Sans Serif"/>
    </font>
    <font>
      <b/>
      <sz val="8"/>
      <name val="Tahoma"/>
      <family val="2"/>
    </font>
    <font>
      <sz val="8"/>
      <name val="Tahoma"/>
      <family val="2"/>
    </font>
    <font>
      <vertAlign val="superscript"/>
      <sz val="8"/>
      <name val="Tahoma"/>
      <family val="2"/>
    </font>
    <font>
      <b/>
      <sz val="8"/>
      <color indexed="8"/>
      <name val="Tahoma"/>
      <family val="2"/>
    </font>
    <font>
      <sz val="9"/>
      <name val="Arial"/>
      <family val="2"/>
    </font>
    <font>
      <sz val="11"/>
      <color indexed="8"/>
      <name val="Calibri"/>
      <family val="2"/>
    </font>
    <font>
      <sz val="10"/>
      <color indexed="8"/>
      <name val="MS Sans Serif"/>
    </font>
    <font>
      <b/>
      <sz val="8.4"/>
      <name val="Tahoma"/>
      <family val="2"/>
    </font>
    <font>
      <b/>
      <vertAlign val="superscript"/>
      <sz val="8"/>
      <name val="Tahoma"/>
      <family val="2"/>
    </font>
    <font>
      <b/>
      <sz val="7"/>
      <name val="Tahoma"/>
      <family val="2"/>
    </font>
    <font>
      <b/>
      <sz val="9"/>
      <name val="Verdana"/>
      <family val="2"/>
    </font>
    <font>
      <sz val="11"/>
      <name val="Calibri"/>
      <family val="2"/>
    </font>
    <font>
      <b/>
      <sz val="10"/>
      <name val="Arial Narrow"/>
      <family val="2"/>
    </font>
    <font>
      <sz val="9"/>
      <name val="Verdana"/>
      <family val="2"/>
    </font>
    <font>
      <sz val="10"/>
      <name val="Arial Narrow"/>
      <family val="2"/>
    </font>
    <font>
      <sz val="9"/>
      <color indexed="81"/>
      <name val="Tahoma"/>
      <family val="2"/>
    </font>
    <font>
      <b/>
      <sz val="9"/>
      <color indexed="81"/>
      <name val="Tahoma"/>
      <family val="2"/>
    </font>
    <font>
      <b/>
      <sz val="6"/>
      <color indexed="8"/>
      <name val="Times New Roman"/>
      <family val="1"/>
    </font>
    <font>
      <sz val="6"/>
      <color indexed="8"/>
      <name val="Times New Roman"/>
      <family val="1"/>
    </font>
    <font>
      <sz val="11"/>
      <color theme="1"/>
      <name val="Calibri"/>
      <family val="2"/>
      <scheme val="minor"/>
    </font>
    <font>
      <b/>
      <sz val="11"/>
      <color theme="1"/>
      <name val="Calibri"/>
      <family val="2"/>
      <scheme val="minor"/>
    </font>
    <font>
      <sz val="6"/>
      <color theme="1"/>
      <name val="Tahoma"/>
      <family val="2"/>
    </font>
    <font>
      <b/>
      <sz val="8"/>
      <color theme="1"/>
      <name val="Tahoma"/>
      <family val="2"/>
    </font>
    <font>
      <sz val="8"/>
      <color theme="1"/>
      <name val="Tahoma"/>
      <family val="2"/>
    </font>
    <font>
      <b/>
      <sz val="9"/>
      <color theme="1"/>
      <name val="Verdana"/>
      <family val="2"/>
    </font>
    <font>
      <sz val="9"/>
      <color theme="1"/>
      <name val="Verdana"/>
      <family val="2"/>
    </font>
    <font>
      <b/>
      <sz val="9"/>
      <color rgb="FF000000"/>
      <name val="Verdana"/>
      <family val="2"/>
    </font>
    <font>
      <sz val="9"/>
      <color rgb="FF000000"/>
      <name val="Verdana"/>
      <family val="2"/>
    </font>
    <font>
      <b/>
      <sz val="11"/>
      <color rgb="FF000000"/>
      <name val="Calibri"/>
      <family val="2"/>
    </font>
    <font>
      <sz val="11"/>
      <color rgb="FF000000"/>
      <name val="Calibri"/>
      <family val="2"/>
    </font>
    <font>
      <b/>
      <sz val="10"/>
      <color rgb="FF000000"/>
      <name val="Arial Narrow"/>
      <family val="2"/>
    </font>
    <font>
      <b/>
      <sz val="9"/>
      <color rgb="FFFF0000"/>
      <name val="Verdana"/>
      <family val="2"/>
    </font>
    <font>
      <b/>
      <sz val="11"/>
      <color rgb="FFFF0000"/>
      <name val="Calibri"/>
      <family val="2"/>
      <scheme val="minor"/>
    </font>
    <font>
      <b/>
      <sz val="10"/>
      <color rgb="FFFFFFFF"/>
      <name val="Arial Narrow"/>
      <family val="2"/>
    </font>
    <font>
      <sz val="10"/>
      <color theme="1"/>
      <name val="Arial"/>
      <family val="2"/>
    </font>
    <font>
      <b/>
      <sz val="11"/>
      <color theme="1"/>
      <name val="Arial Narrow"/>
      <family val="2"/>
    </font>
  </fonts>
  <fills count="1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92D050"/>
        <bgColor rgb="FF92D050"/>
      </patternFill>
    </fill>
    <fill>
      <patternFill patternType="solid">
        <fgColor rgb="FFE2EFD9"/>
        <bgColor rgb="FFE2EFD9"/>
      </patternFill>
    </fill>
    <fill>
      <patternFill patternType="solid">
        <fgColor rgb="FFA8D08D"/>
        <bgColor rgb="FFA8D08D"/>
      </patternFill>
    </fill>
    <fill>
      <patternFill patternType="solid">
        <fgColor rgb="FFC5E0B3"/>
        <bgColor rgb="FFC5E0B3"/>
      </patternFill>
    </fill>
    <fill>
      <patternFill patternType="solid">
        <fgColor rgb="FF70AD47"/>
        <bgColor rgb="FF70AD47"/>
      </patternFill>
    </fill>
    <fill>
      <patternFill patternType="solid">
        <fgColor theme="0"/>
        <bgColor rgb="FFC5E0B3"/>
      </patternFill>
    </fill>
    <fill>
      <patternFill patternType="solid">
        <fgColor theme="6" tint="0.79998168889431442"/>
        <bgColor indexed="64"/>
      </patternFill>
    </fill>
    <fill>
      <patternFill patternType="solid">
        <fgColor theme="4" tint="-0.24997711111789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style="double">
        <color indexed="64"/>
      </right>
      <top/>
      <bottom/>
      <diagonal/>
    </border>
    <border>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s>
  <cellStyleXfs count="7">
    <xf numFmtId="0" fontId="0" fillId="0" borderId="0"/>
    <xf numFmtId="167" fontId="1" fillId="0" borderId="0" applyFont="0" applyFill="0" applyBorder="0" applyAlignment="0" applyProtection="0"/>
    <xf numFmtId="166" fontId="1" fillId="0" borderId="0" applyFont="0" applyFill="0" applyBorder="0" applyAlignment="0" applyProtection="0"/>
    <xf numFmtId="0" fontId="16" fillId="0" borderId="0"/>
    <xf numFmtId="0" fontId="17" fillId="0" borderId="0"/>
    <xf numFmtId="0" fontId="30" fillId="0" borderId="0"/>
    <xf numFmtId="9" fontId="1" fillId="0" borderId="0" applyFont="0" applyFill="0" applyBorder="0" applyAlignment="0" applyProtection="0"/>
  </cellStyleXfs>
  <cellXfs count="397">
    <xf numFmtId="0" fontId="0" fillId="0" borderId="0" xfId="0"/>
    <xf numFmtId="0" fontId="5" fillId="0" borderId="0" xfId="0" applyFont="1"/>
    <xf numFmtId="0" fontId="6" fillId="0" borderId="0" xfId="0" applyFont="1"/>
    <xf numFmtId="167" fontId="0" fillId="0" borderId="0" xfId="1" applyFont="1"/>
    <xf numFmtId="167" fontId="5" fillId="0" borderId="0" xfId="1" applyFont="1"/>
    <xf numFmtId="167" fontId="6" fillId="0" borderId="0" xfId="1" applyFont="1"/>
    <xf numFmtId="167" fontId="7" fillId="0" borderId="0" xfId="1" applyFont="1"/>
    <xf numFmtId="0" fontId="7" fillId="0" borderId="0" xfId="0" applyFont="1"/>
    <xf numFmtId="0" fontId="7" fillId="0" borderId="0" xfId="0" applyFont="1" applyAlignment="1">
      <alignment vertical="center"/>
    </xf>
    <xf numFmtId="0" fontId="0" fillId="0" borderId="0" xfId="0" applyFill="1"/>
    <xf numFmtId="0" fontId="0" fillId="0" borderId="0" xfId="0" applyBorder="1"/>
    <xf numFmtId="0" fontId="6" fillId="0" borderId="0" xfId="0" applyFont="1" applyBorder="1"/>
    <xf numFmtId="167" fontId="0" fillId="0" borderId="0" xfId="0" applyNumberFormat="1"/>
    <xf numFmtId="0" fontId="7" fillId="0" borderId="0" xfId="0" applyFont="1" applyBorder="1"/>
    <xf numFmtId="0" fontId="7" fillId="0" borderId="0" xfId="0" applyFont="1" applyBorder="1" applyAlignment="1">
      <alignment vertical="center"/>
    </xf>
    <xf numFmtId="0" fontId="5" fillId="0" borderId="0" xfId="0" applyFont="1" applyBorder="1"/>
    <xf numFmtId="0" fontId="2" fillId="0" borderId="0" xfId="0" applyFont="1" applyBorder="1"/>
    <xf numFmtId="0" fontId="8" fillId="0" borderId="0" xfId="0" applyFont="1" applyBorder="1"/>
    <xf numFmtId="167" fontId="10" fillId="3" borderId="0" xfId="1" applyFont="1" applyFill="1" applyBorder="1" applyAlignment="1" applyProtection="1"/>
    <xf numFmtId="0" fontId="8" fillId="3" borderId="0" xfId="0" applyFont="1" applyFill="1" applyBorder="1"/>
    <xf numFmtId="0" fontId="4" fillId="3" borderId="0" xfId="0" applyFont="1" applyFill="1" applyBorder="1"/>
    <xf numFmtId="168" fontId="6" fillId="0" borderId="0" xfId="0" applyNumberFormat="1" applyFont="1" applyBorder="1"/>
    <xf numFmtId="168" fontId="8" fillId="0" borderId="0" xfId="0" applyNumberFormat="1" applyFont="1" applyBorder="1"/>
    <xf numFmtId="3" fontId="4" fillId="0" borderId="0" xfId="0" applyNumberFormat="1" applyFont="1" applyBorder="1"/>
    <xf numFmtId="167" fontId="5" fillId="0" borderId="0" xfId="1" applyFont="1" applyBorder="1"/>
    <xf numFmtId="3" fontId="5" fillId="0" borderId="0" xfId="0" applyNumberFormat="1" applyFont="1" applyBorder="1"/>
    <xf numFmtId="167" fontId="7" fillId="0" borderId="0" xfId="1" applyFont="1" applyBorder="1"/>
    <xf numFmtId="169" fontId="3" fillId="3" borderId="0" xfId="1" applyNumberFormat="1" applyFont="1" applyFill="1" applyBorder="1" applyProtection="1"/>
    <xf numFmtId="165" fontId="5" fillId="0" borderId="0" xfId="0" applyNumberFormat="1" applyFont="1" applyBorder="1"/>
    <xf numFmtId="167" fontId="12" fillId="0" borderId="0" xfId="1" applyFont="1" applyFill="1" applyBorder="1"/>
    <xf numFmtId="0" fontId="15" fillId="0" borderId="0" xfId="0" applyFont="1"/>
    <xf numFmtId="0" fontId="9" fillId="0" borderId="0" xfId="0" applyFont="1"/>
    <xf numFmtId="3" fontId="11" fillId="0" borderId="1" xfId="0" applyNumberFormat="1" applyFont="1" applyFill="1" applyBorder="1" applyAlignment="1" applyProtection="1">
      <alignment horizontal="center" vertical="center" wrapText="1"/>
    </xf>
    <xf numFmtId="0" fontId="12" fillId="0" borderId="0" xfId="0" applyFont="1" applyFill="1"/>
    <xf numFmtId="3" fontId="12" fillId="0" borderId="0" xfId="0" applyNumberFormat="1" applyFont="1" applyFill="1"/>
    <xf numFmtId="170" fontId="14" fillId="0" borderId="0" xfId="0" applyNumberFormat="1" applyFont="1" applyFill="1" applyBorder="1" applyAlignment="1">
      <alignment horizontal="right" vertical="center"/>
    </xf>
    <xf numFmtId="0" fontId="12" fillId="0" borderId="0" xfId="0" applyFont="1" applyFill="1" applyBorder="1"/>
    <xf numFmtId="167" fontId="11" fillId="0" borderId="0" xfId="1" applyFont="1" applyFill="1" applyBorder="1"/>
    <xf numFmtId="165" fontId="12" fillId="0" borderId="0" xfId="0" applyNumberFormat="1" applyFont="1" applyFill="1"/>
    <xf numFmtId="0" fontId="11" fillId="0" borderId="0" xfId="0" applyFont="1" applyFill="1"/>
    <xf numFmtId="0" fontId="12" fillId="0" borderId="1" xfId="0" applyFont="1" applyFill="1" applyBorder="1" applyAlignment="1">
      <alignment vertical="center" wrapText="1"/>
    </xf>
    <xf numFmtId="4" fontId="11" fillId="0" borderId="1" xfId="0" applyNumberFormat="1" applyFont="1" applyFill="1" applyBorder="1" applyAlignment="1" applyProtection="1">
      <alignment vertical="center"/>
    </xf>
    <xf numFmtId="4" fontId="12" fillId="0" borderId="1" xfId="0" applyNumberFormat="1" applyFont="1" applyFill="1" applyBorder="1" applyAlignment="1" applyProtection="1">
      <alignment vertical="center"/>
    </xf>
    <xf numFmtId="4" fontId="11" fillId="0" borderId="1" xfId="0" applyNumberFormat="1" applyFont="1" applyFill="1" applyBorder="1" applyAlignment="1">
      <alignment horizontal="left" vertical="center" wrapText="1"/>
    </xf>
    <xf numFmtId="0" fontId="11" fillId="0" borderId="1" xfId="0" applyFont="1" applyFill="1" applyBorder="1" applyAlignment="1">
      <alignment vertical="center" wrapText="1"/>
    </xf>
    <xf numFmtId="0" fontId="13" fillId="0" borderId="0" xfId="0" applyFont="1" applyFill="1" applyBorder="1" applyAlignment="1" applyProtection="1">
      <alignment horizontal="justify" vertical="center" wrapText="1"/>
    </xf>
    <xf numFmtId="0" fontId="12" fillId="0" borderId="0" xfId="0" applyFont="1" applyFill="1" applyAlignment="1">
      <alignment vertical="center"/>
    </xf>
    <xf numFmtId="0" fontId="18" fillId="0" borderId="1" xfId="0" applyFont="1" applyFill="1" applyBorder="1" applyAlignment="1">
      <alignment vertical="center" wrapText="1"/>
    </xf>
    <xf numFmtId="0" fontId="18" fillId="0" borderId="0" xfId="0" applyFont="1" applyFill="1"/>
    <xf numFmtId="3" fontId="11" fillId="0" borderId="1" xfId="1" applyNumberFormat="1" applyFont="1" applyFill="1" applyBorder="1" applyAlignment="1" applyProtection="1">
      <alignment vertical="center"/>
    </xf>
    <xf numFmtId="3" fontId="12" fillId="0" borderId="1" xfId="1" applyNumberFormat="1" applyFont="1" applyFill="1" applyBorder="1" applyAlignment="1" applyProtection="1">
      <alignment vertical="center"/>
    </xf>
    <xf numFmtId="3" fontId="11" fillId="0" borderId="1" xfId="1" applyNumberFormat="1" applyFont="1" applyFill="1" applyBorder="1" applyAlignment="1" applyProtection="1">
      <alignment vertical="center" wrapText="1"/>
      <protection locked="0"/>
    </xf>
    <xf numFmtId="3" fontId="12" fillId="0" borderId="1" xfId="1" applyNumberFormat="1" applyFont="1" applyFill="1" applyBorder="1" applyAlignment="1" applyProtection="1">
      <alignment vertical="center" wrapText="1"/>
      <protection locked="0"/>
    </xf>
    <xf numFmtId="3" fontId="18" fillId="0" borderId="1" xfId="1" applyNumberFormat="1" applyFont="1" applyFill="1" applyBorder="1" applyAlignment="1" applyProtection="1">
      <alignment vertical="center" wrapText="1"/>
      <protection locked="0"/>
    </xf>
    <xf numFmtId="0" fontId="12" fillId="0" borderId="0" xfId="0" applyFont="1" applyFill="1" applyBorder="1" applyAlignment="1" applyProtection="1">
      <alignment horizontal="justify" vertical="center" wrapText="1"/>
    </xf>
    <xf numFmtId="0" fontId="12" fillId="0" borderId="0" xfId="0" applyFont="1" applyFill="1" applyAlignment="1" applyProtection="1">
      <alignment vertical="center"/>
    </xf>
    <xf numFmtId="3" fontId="12" fillId="0" borderId="0" xfId="0" applyNumberFormat="1" applyFont="1" applyFill="1" applyAlignment="1">
      <alignment vertical="center"/>
    </xf>
    <xf numFmtId="167" fontId="12" fillId="0" borderId="0" xfId="1" applyFont="1" applyFill="1" applyAlignment="1">
      <alignment vertical="center"/>
    </xf>
    <xf numFmtId="0" fontId="12" fillId="0" borderId="0" xfId="0" applyFont="1" applyFill="1" applyBorder="1" applyAlignment="1">
      <alignment vertical="center"/>
    </xf>
    <xf numFmtId="3" fontId="12" fillId="0" borderId="0" xfId="0" applyNumberFormat="1" applyFont="1" applyFill="1" applyBorder="1" applyAlignment="1">
      <alignment vertical="center"/>
    </xf>
    <xf numFmtId="3" fontId="18" fillId="0" borderId="1" xfId="1" applyNumberFormat="1" applyFont="1" applyFill="1" applyBorder="1" applyAlignment="1" applyProtection="1">
      <alignment vertical="center"/>
    </xf>
    <xf numFmtId="0" fontId="12" fillId="0" borderId="1" xfId="0" applyFont="1" applyFill="1" applyBorder="1" applyAlignment="1" applyProtection="1">
      <alignment vertical="center"/>
    </xf>
    <xf numFmtId="1" fontId="11" fillId="0" borderId="1" xfId="0" applyNumberFormat="1" applyFont="1" applyFill="1" applyBorder="1" applyProtection="1"/>
    <xf numFmtId="0" fontId="11" fillId="0" borderId="1" xfId="0" applyFont="1" applyFill="1" applyBorder="1" applyProtection="1"/>
    <xf numFmtId="169" fontId="11" fillId="0" borderId="1" xfId="1" applyNumberFormat="1" applyFont="1" applyFill="1" applyBorder="1" applyProtection="1"/>
    <xf numFmtId="0" fontId="11" fillId="2" borderId="1" xfId="0" applyFont="1" applyFill="1" applyBorder="1" applyProtection="1"/>
    <xf numFmtId="0" fontId="12" fillId="0" borderId="1" xfId="0" applyFont="1" applyFill="1" applyBorder="1" applyProtection="1"/>
    <xf numFmtId="169" fontId="12" fillId="0" borderId="1" xfId="1" applyNumberFormat="1" applyFont="1" applyFill="1" applyBorder="1" applyProtection="1"/>
    <xf numFmtId="1" fontId="12" fillId="0" borderId="1" xfId="0" applyNumberFormat="1" applyFont="1" applyFill="1" applyBorder="1" applyProtection="1"/>
    <xf numFmtId="1" fontId="32" fillId="3" borderId="0" xfId="0" applyNumberFormat="1" applyFont="1" applyFill="1" applyBorder="1" applyProtection="1"/>
    <xf numFmtId="165" fontId="12" fillId="0" borderId="0" xfId="0" applyNumberFormat="1" applyFont="1" applyFill="1" applyBorder="1"/>
    <xf numFmtId="1" fontId="11" fillId="2" borderId="1" xfId="0" applyNumberFormat="1" applyFont="1" applyFill="1" applyBorder="1" applyProtection="1"/>
    <xf numFmtId="1" fontId="33" fillId="4" borderId="1" xfId="0" applyNumberFormat="1" applyFont="1" applyFill="1" applyBorder="1" applyAlignment="1" applyProtection="1">
      <alignment vertical="center"/>
    </xf>
    <xf numFmtId="169" fontId="33" fillId="4" borderId="1" xfId="1" applyNumberFormat="1" applyFont="1" applyFill="1" applyBorder="1" applyAlignment="1" applyProtection="1">
      <alignment vertical="center"/>
    </xf>
    <xf numFmtId="1" fontId="34" fillId="3" borderId="0" xfId="0" applyNumberFormat="1" applyFont="1" applyFill="1" applyBorder="1" applyProtection="1"/>
    <xf numFmtId="169" fontId="33" fillId="3" borderId="0" xfId="1" applyNumberFormat="1" applyFont="1" applyFill="1" applyBorder="1" applyProtection="1"/>
    <xf numFmtId="0" fontId="12" fillId="0" borderId="0" xfId="0" applyFont="1"/>
    <xf numFmtId="0" fontId="11" fillId="0" borderId="0" xfId="0" applyFont="1"/>
    <xf numFmtId="0" fontId="12" fillId="0" borderId="0" xfId="0" applyFont="1" applyProtection="1"/>
    <xf numFmtId="165" fontId="12" fillId="0" borderId="0" xfId="0" applyNumberFormat="1" applyFont="1" applyProtection="1"/>
    <xf numFmtId="169" fontId="12" fillId="0" borderId="0" xfId="0" applyNumberFormat="1" applyFont="1" applyFill="1"/>
    <xf numFmtId="169" fontId="12" fillId="0" borderId="0" xfId="0" applyNumberFormat="1" applyFont="1"/>
    <xf numFmtId="167" fontId="7" fillId="3" borderId="0" xfId="1" applyFont="1" applyFill="1" applyAlignment="1">
      <alignment vertical="center"/>
    </xf>
    <xf numFmtId="167" fontId="6" fillId="3" borderId="0" xfId="1" applyFont="1" applyFill="1"/>
    <xf numFmtId="167" fontId="7" fillId="3" borderId="0" xfId="1" applyFont="1" applyFill="1"/>
    <xf numFmtId="4" fontId="11" fillId="0" borderId="0" xfId="0" applyNumberFormat="1" applyFont="1" applyFill="1" applyBorder="1" applyAlignment="1" applyProtection="1">
      <alignment vertical="center"/>
    </xf>
    <xf numFmtId="0" fontId="12" fillId="0" borderId="0" xfId="0" applyFont="1" applyAlignment="1" applyProtection="1">
      <alignment horizontal="left"/>
    </xf>
    <xf numFmtId="0" fontId="11" fillId="0" borderId="0" xfId="0" applyFont="1" applyAlignment="1" applyProtection="1">
      <alignment horizontal="left"/>
    </xf>
    <xf numFmtId="3" fontId="11" fillId="0" borderId="0" xfId="1" applyNumberFormat="1" applyFont="1" applyFill="1" applyBorder="1" applyAlignment="1" applyProtection="1">
      <alignment vertical="center"/>
    </xf>
    <xf numFmtId="4" fontId="11" fillId="4" borderId="1" xfId="0" applyNumberFormat="1" applyFont="1" applyFill="1" applyBorder="1" applyAlignment="1" applyProtection="1">
      <alignment vertical="center"/>
    </xf>
    <xf numFmtId="3" fontId="11" fillId="4" borderId="1" xfId="1" applyNumberFormat="1" applyFont="1" applyFill="1" applyBorder="1" applyAlignment="1" applyProtection="1">
      <alignment vertical="center"/>
    </xf>
    <xf numFmtId="0" fontId="20" fillId="0" borderId="0" xfId="0" applyFont="1" applyAlignment="1">
      <alignment horizontal="left"/>
    </xf>
    <xf numFmtId="169" fontId="12" fillId="0" borderId="1" xfId="1" applyNumberFormat="1" applyFont="1" applyFill="1" applyBorder="1" applyAlignment="1">
      <alignment vertical="center"/>
    </xf>
    <xf numFmtId="1" fontId="12" fillId="0" borderId="0" xfId="0" applyNumberFormat="1" applyFont="1" applyFill="1" applyAlignment="1">
      <alignment vertical="center"/>
    </xf>
    <xf numFmtId="49" fontId="35" fillId="0" borderId="2" xfId="4" applyNumberFormat="1" applyFont="1" applyBorder="1" applyAlignment="1">
      <alignment vertical="center" wrapText="1"/>
    </xf>
    <xf numFmtId="49" fontId="35" fillId="0" borderId="2" xfId="4" quotePrefix="1" applyNumberFormat="1" applyFont="1" applyBorder="1" applyAlignment="1">
      <alignment vertical="center" wrapText="1"/>
    </xf>
    <xf numFmtId="0" fontId="35" fillId="0" borderId="2" xfId="4" applyFont="1" applyBorder="1" applyAlignment="1">
      <alignment vertical="center" wrapText="1"/>
    </xf>
    <xf numFmtId="49" fontId="21" fillId="0" borderId="3" xfId="4" applyNumberFormat="1" applyFont="1" applyBorder="1" applyAlignment="1">
      <alignment horizontal="center" vertical="center" wrapText="1"/>
    </xf>
    <xf numFmtId="49" fontId="35" fillId="3" borderId="3" xfId="4" applyNumberFormat="1" applyFont="1" applyFill="1" applyBorder="1" applyAlignment="1">
      <alignment horizontal="center" vertical="center" wrapText="1"/>
    </xf>
    <xf numFmtId="0" fontId="31" fillId="0" borderId="0" xfId="0" applyFont="1" applyAlignment="1">
      <alignment horizontal="center" wrapText="1"/>
    </xf>
    <xf numFmtId="49" fontId="35" fillId="5" borderId="3" xfId="4" applyNumberFormat="1" applyFont="1" applyFill="1" applyBorder="1" applyAlignment="1">
      <alignment horizontal="center" vertical="center"/>
    </xf>
    <xf numFmtId="49" fontId="36" fillId="5" borderId="3" xfId="4" applyNumberFormat="1" applyFont="1" applyFill="1" applyBorder="1" applyAlignment="1">
      <alignment horizontal="center" vertical="center"/>
    </xf>
    <xf numFmtId="0" fontId="36" fillId="5" borderId="3" xfId="4" applyNumberFormat="1" applyFont="1" applyFill="1" applyBorder="1" applyAlignment="1">
      <alignment horizontal="left" vertical="center"/>
    </xf>
    <xf numFmtId="171" fontId="35" fillId="5" borderId="3" xfId="1" applyNumberFormat="1" applyFont="1" applyFill="1" applyBorder="1" applyAlignment="1">
      <alignment horizontal="right" vertical="center"/>
    </xf>
    <xf numFmtId="10" fontId="35" fillId="5" borderId="3" xfId="6" applyNumberFormat="1" applyFont="1" applyFill="1" applyBorder="1" applyAlignment="1">
      <alignment horizontal="right" vertical="center"/>
    </xf>
    <xf numFmtId="49" fontId="35" fillId="0" borderId="0" xfId="4" applyNumberFormat="1" applyFont="1" applyFill="1" applyBorder="1" applyAlignment="1">
      <alignment horizontal="center" vertical="center"/>
    </xf>
    <xf numFmtId="0" fontId="35" fillId="6" borderId="3" xfId="4" applyNumberFormat="1" applyFont="1" applyFill="1" applyBorder="1" applyAlignment="1">
      <alignment horizontal="center" vertical="center"/>
    </xf>
    <xf numFmtId="49" fontId="35" fillId="6" borderId="3" xfId="4" applyNumberFormat="1" applyFont="1" applyFill="1" applyBorder="1" applyAlignment="1">
      <alignment horizontal="center" vertical="center"/>
    </xf>
    <xf numFmtId="49" fontId="36" fillId="6" borderId="3" xfId="4" applyNumberFormat="1" applyFont="1" applyFill="1" applyBorder="1" applyAlignment="1">
      <alignment horizontal="center" vertical="center"/>
    </xf>
    <xf numFmtId="171" fontId="35" fillId="6" borderId="3" xfId="1" applyNumberFormat="1" applyFont="1" applyFill="1" applyBorder="1" applyAlignment="1">
      <alignment horizontal="right" vertical="center"/>
    </xf>
    <xf numFmtId="10" fontId="35" fillId="6" borderId="3" xfId="6" applyNumberFormat="1" applyFont="1" applyFill="1" applyBorder="1" applyAlignment="1">
      <alignment horizontal="right" vertical="center"/>
    </xf>
    <xf numFmtId="0" fontId="35" fillId="7" borderId="3" xfId="4" applyNumberFormat="1" applyFont="1" applyFill="1" applyBorder="1" applyAlignment="1">
      <alignment horizontal="center" vertical="center"/>
    </xf>
    <xf numFmtId="49" fontId="35" fillId="7" borderId="3" xfId="4" applyNumberFormat="1" applyFont="1" applyFill="1" applyBorder="1" applyAlignment="1">
      <alignment horizontal="center" vertical="center"/>
    </xf>
    <xf numFmtId="49" fontId="36" fillId="7" borderId="3" xfId="4" applyNumberFormat="1" applyFont="1" applyFill="1" applyBorder="1" applyAlignment="1">
      <alignment horizontal="center" vertical="center"/>
    </xf>
    <xf numFmtId="171" fontId="35" fillId="7" borderId="3" xfId="1" applyNumberFormat="1" applyFont="1" applyFill="1" applyBorder="1" applyAlignment="1">
      <alignment horizontal="right" vertical="center"/>
    </xf>
    <xf numFmtId="10" fontId="35" fillId="7" borderId="3" xfId="6" applyNumberFormat="1" applyFont="1" applyFill="1" applyBorder="1" applyAlignment="1">
      <alignment horizontal="right" vertical="center"/>
    </xf>
    <xf numFmtId="0" fontId="35" fillId="8" borderId="3" xfId="4" applyNumberFormat="1" applyFont="1" applyFill="1" applyBorder="1" applyAlignment="1">
      <alignment horizontal="center" vertical="center"/>
    </xf>
    <xf numFmtId="49" fontId="35" fillId="8" borderId="3" xfId="4" applyNumberFormat="1" applyFont="1" applyFill="1" applyBorder="1" applyAlignment="1">
      <alignment horizontal="center" vertical="center"/>
    </xf>
    <xf numFmtId="49" fontId="36" fillId="8" borderId="3" xfId="4" applyNumberFormat="1" applyFont="1" applyFill="1" applyBorder="1" applyAlignment="1">
      <alignment horizontal="center" vertical="center"/>
    </xf>
    <xf numFmtId="171" fontId="35" fillId="8" borderId="3" xfId="1" applyNumberFormat="1" applyFont="1" applyFill="1" applyBorder="1" applyAlignment="1">
      <alignment horizontal="right" vertical="center"/>
    </xf>
    <xf numFmtId="10" fontId="35" fillId="8" borderId="3" xfId="6" applyNumberFormat="1" applyFont="1" applyFill="1" applyBorder="1" applyAlignment="1">
      <alignment horizontal="right" vertical="center"/>
    </xf>
    <xf numFmtId="49" fontId="35" fillId="0" borderId="3" xfId="4" applyNumberFormat="1" applyFont="1" applyFill="1" applyBorder="1" applyAlignment="1">
      <alignment horizontal="center" vertical="center"/>
    </xf>
    <xf numFmtId="49" fontId="36" fillId="0" borderId="3" xfId="4" applyNumberFormat="1" applyFont="1" applyBorder="1" applyAlignment="1">
      <alignment horizontal="center" vertical="center"/>
    </xf>
    <xf numFmtId="171" fontId="35" fillId="0" borderId="3" xfId="1" applyNumberFormat="1" applyFont="1" applyBorder="1" applyAlignment="1">
      <alignment horizontal="right" vertical="center"/>
    </xf>
    <xf numFmtId="10" fontId="35" fillId="0" borderId="3" xfId="6" applyNumberFormat="1" applyFont="1" applyBorder="1" applyAlignment="1">
      <alignment horizontal="right" vertical="center"/>
    </xf>
    <xf numFmtId="0" fontId="35" fillId="0" borderId="3" xfId="4" applyNumberFormat="1" applyFont="1" applyBorder="1" applyAlignment="1">
      <alignment horizontal="center" vertical="center"/>
    </xf>
    <xf numFmtId="0" fontId="31" fillId="0" borderId="0" xfId="0" applyFont="1"/>
    <xf numFmtId="49" fontId="36" fillId="0" borderId="3" xfId="4" applyNumberFormat="1" applyFont="1" applyFill="1" applyBorder="1" applyAlignment="1">
      <alignment horizontal="center" vertical="center"/>
    </xf>
    <xf numFmtId="171" fontId="36" fillId="0" borderId="3" xfId="1" applyNumberFormat="1" applyFont="1" applyBorder="1" applyAlignment="1">
      <alignment horizontal="right" vertical="center"/>
    </xf>
    <xf numFmtId="10" fontId="36" fillId="0" borderId="3" xfId="6" applyNumberFormat="1" applyFont="1" applyBorder="1" applyAlignment="1">
      <alignment horizontal="right" vertical="center"/>
    </xf>
    <xf numFmtId="0" fontId="36" fillId="0" borderId="3" xfId="4" applyNumberFormat="1" applyFont="1" applyBorder="1" applyAlignment="1">
      <alignment horizontal="center" vertical="center"/>
    </xf>
    <xf numFmtId="0" fontId="0" fillId="0" borderId="0" xfId="0" applyFont="1"/>
    <xf numFmtId="0" fontId="35" fillId="0" borderId="3" xfId="4" applyNumberFormat="1" applyFont="1" applyFill="1" applyBorder="1" applyAlignment="1">
      <alignment horizontal="left" vertical="center"/>
    </xf>
    <xf numFmtId="171" fontId="35" fillId="0" borderId="3" xfId="1" applyNumberFormat="1" applyFont="1" applyFill="1" applyBorder="1" applyAlignment="1">
      <alignment horizontal="right" vertical="center"/>
    </xf>
    <xf numFmtId="10" fontId="35" fillId="0" borderId="3" xfId="6" applyNumberFormat="1" applyFont="1" applyFill="1" applyBorder="1" applyAlignment="1">
      <alignment horizontal="right" vertical="center"/>
    </xf>
    <xf numFmtId="171" fontId="36" fillId="0" borderId="3" xfId="1" applyNumberFormat="1" applyFont="1" applyFill="1" applyBorder="1" applyAlignment="1">
      <alignment horizontal="right" vertical="center"/>
    </xf>
    <xf numFmtId="10" fontId="36" fillId="0" borderId="3" xfId="6" applyNumberFormat="1" applyFont="1" applyFill="1" applyBorder="1" applyAlignment="1">
      <alignment horizontal="right" vertical="center"/>
    </xf>
    <xf numFmtId="49" fontId="36" fillId="0" borderId="0" xfId="4" applyNumberFormat="1" applyFont="1" applyFill="1" applyBorder="1" applyAlignment="1">
      <alignment horizontal="center" vertical="center"/>
    </xf>
    <xf numFmtId="167" fontId="35" fillId="8" borderId="3" xfId="1" applyFont="1" applyFill="1" applyBorder="1" applyAlignment="1">
      <alignment horizontal="right" vertical="center"/>
    </xf>
    <xf numFmtId="167" fontId="35" fillId="0" borderId="3" xfId="1" applyFont="1" applyFill="1" applyBorder="1" applyAlignment="1">
      <alignment horizontal="right" vertical="center"/>
    </xf>
    <xf numFmtId="167" fontId="36" fillId="0" borderId="3" xfId="1" applyFont="1" applyFill="1" applyBorder="1" applyAlignment="1">
      <alignment horizontal="right" vertical="center"/>
    </xf>
    <xf numFmtId="167" fontId="35" fillId="0" borderId="3" xfId="1" applyFont="1" applyBorder="1" applyAlignment="1">
      <alignment horizontal="right" vertical="center"/>
    </xf>
    <xf numFmtId="167" fontId="36" fillId="0" borderId="3" xfId="1" applyFont="1" applyBorder="1" applyAlignment="1">
      <alignment horizontal="right" vertical="center"/>
    </xf>
    <xf numFmtId="167" fontId="35" fillId="7" borderId="3" xfId="1" applyFont="1" applyFill="1" applyBorder="1" applyAlignment="1">
      <alignment horizontal="right" vertical="center"/>
    </xf>
    <xf numFmtId="49" fontId="35" fillId="3" borderId="3" xfId="4" applyNumberFormat="1" applyFont="1" applyFill="1" applyBorder="1" applyAlignment="1">
      <alignment horizontal="center" vertical="center"/>
    </xf>
    <xf numFmtId="49" fontId="36" fillId="3" borderId="3" xfId="4" applyNumberFormat="1" applyFont="1" applyFill="1" applyBorder="1" applyAlignment="1">
      <alignment horizontal="center" vertical="center"/>
    </xf>
    <xf numFmtId="167" fontId="35" fillId="0" borderId="3" xfId="1" applyFont="1" applyBorder="1" applyAlignment="1">
      <alignment horizontal="left" vertical="center"/>
    </xf>
    <xf numFmtId="10" fontId="35" fillId="0" borderId="3" xfId="6" applyNumberFormat="1" applyFont="1" applyBorder="1" applyAlignment="1">
      <alignment horizontal="left" vertical="center"/>
    </xf>
    <xf numFmtId="167" fontId="36" fillId="0" borderId="3" xfId="1" applyFont="1" applyBorder="1" applyAlignment="1">
      <alignment horizontal="left" vertical="center"/>
    </xf>
    <xf numFmtId="10" fontId="36" fillId="0" borderId="3" xfId="6" applyNumberFormat="1" applyFont="1" applyBorder="1" applyAlignment="1">
      <alignment horizontal="left" vertical="center"/>
    </xf>
    <xf numFmtId="167" fontId="35" fillId="8" borderId="3" xfId="1" applyFont="1" applyFill="1" applyBorder="1" applyAlignment="1">
      <alignment horizontal="left" vertical="center"/>
    </xf>
    <xf numFmtId="10" fontId="35" fillId="8" borderId="3" xfId="6" applyNumberFormat="1" applyFont="1" applyFill="1" applyBorder="1" applyAlignment="1">
      <alignment horizontal="left" vertical="center"/>
    </xf>
    <xf numFmtId="167" fontId="35" fillId="7" borderId="3" xfId="1" applyFont="1" applyFill="1" applyBorder="1" applyAlignment="1">
      <alignment horizontal="center" vertical="center"/>
    </xf>
    <xf numFmtId="10" fontId="35" fillId="7" borderId="3" xfId="6" applyNumberFormat="1" applyFont="1" applyFill="1" applyBorder="1" applyAlignment="1">
      <alignment horizontal="center" vertical="center"/>
    </xf>
    <xf numFmtId="167" fontId="36" fillId="0" borderId="3" xfId="1" applyFont="1" applyFill="1" applyBorder="1" applyAlignment="1">
      <alignment horizontal="left" vertical="center"/>
    </xf>
    <xf numFmtId="10" fontId="36" fillId="0" borderId="3" xfId="6" applyNumberFormat="1" applyFont="1" applyFill="1" applyBorder="1" applyAlignment="1">
      <alignment horizontal="left" vertical="center"/>
    </xf>
    <xf numFmtId="0" fontId="0" fillId="0" borderId="0" xfId="0" applyFont="1" applyFill="1"/>
    <xf numFmtId="167" fontId="35" fillId="0" borderId="3" xfId="1" applyFont="1" applyFill="1" applyBorder="1" applyAlignment="1">
      <alignment horizontal="left" vertical="center"/>
    </xf>
    <xf numFmtId="10" fontId="35" fillId="0" borderId="3" xfId="6" applyNumberFormat="1" applyFont="1" applyFill="1" applyBorder="1" applyAlignment="1">
      <alignment horizontal="left" vertical="center"/>
    </xf>
    <xf numFmtId="0" fontId="31" fillId="0" borderId="0" xfId="0" applyFont="1" applyFill="1"/>
    <xf numFmtId="167" fontId="35" fillId="7" borderId="3" xfId="1" applyFont="1" applyFill="1" applyBorder="1" applyAlignment="1">
      <alignment horizontal="left" vertical="center"/>
    </xf>
    <xf numFmtId="10" fontId="35" fillId="7" borderId="3" xfId="6" applyNumberFormat="1" applyFont="1" applyFill="1" applyBorder="1" applyAlignment="1">
      <alignment horizontal="left" vertical="center"/>
    </xf>
    <xf numFmtId="0" fontId="35" fillId="0" borderId="0" xfId="4" applyNumberFormat="1" applyFont="1" applyFill="1" applyBorder="1" applyAlignment="1">
      <alignment horizontal="left" vertical="center"/>
    </xf>
    <xf numFmtId="49" fontId="35" fillId="0" borderId="4" xfId="4" applyNumberFormat="1" applyFont="1" applyFill="1" applyBorder="1" applyAlignment="1">
      <alignment horizontal="center" vertical="center"/>
    </xf>
    <xf numFmtId="0" fontId="0" fillId="0" borderId="0" xfId="0" applyFont="1" applyAlignment="1"/>
    <xf numFmtId="165" fontId="0" fillId="0" borderId="0" xfId="0" applyNumberFormat="1" applyFont="1" applyAlignment="1"/>
    <xf numFmtId="0" fontId="21" fillId="0" borderId="21" xfId="0" applyFont="1" applyBorder="1" applyAlignment="1">
      <alignment horizontal="center" vertical="center"/>
    </xf>
    <xf numFmtId="165" fontId="37" fillId="9" borderId="22" xfId="0" applyNumberFormat="1" applyFont="1" applyFill="1" applyBorder="1" applyAlignment="1">
      <alignment horizontal="center" vertical="center" wrapText="1"/>
    </xf>
    <xf numFmtId="49" fontId="37" fillId="10" borderId="23" xfId="0" applyNumberFormat="1" applyFont="1" applyFill="1" applyBorder="1" applyAlignment="1">
      <alignment horizontal="center" vertical="center"/>
    </xf>
    <xf numFmtId="0" fontId="23" fillId="10" borderId="23" xfId="0" applyFont="1" applyFill="1" applyBorder="1"/>
    <xf numFmtId="0" fontId="24" fillId="0" borderId="21" xfId="0" applyFont="1" applyBorder="1" applyAlignment="1">
      <alignment horizontal="left" vertical="center"/>
    </xf>
    <xf numFmtId="49" fontId="37" fillId="11" borderId="23" xfId="0" applyNumberFormat="1" applyFont="1" applyFill="1" applyBorder="1" applyAlignment="1">
      <alignment horizontal="center" vertical="center"/>
    </xf>
    <xf numFmtId="0" fontId="23" fillId="11" borderId="23" xfId="0" applyFont="1" applyFill="1" applyBorder="1"/>
    <xf numFmtId="0" fontId="37" fillId="11" borderId="23" xfId="0" applyFont="1" applyFill="1" applyBorder="1" applyAlignment="1">
      <alignment horizontal="center" vertical="center"/>
    </xf>
    <xf numFmtId="0" fontId="38" fillId="0" borderId="23" xfId="0" applyFont="1" applyBorder="1" applyAlignment="1">
      <alignment horizontal="center" vertical="center"/>
    </xf>
    <xf numFmtId="49" fontId="38" fillId="0" borderId="23" xfId="0" applyNumberFormat="1" applyFont="1" applyBorder="1" applyAlignment="1">
      <alignment horizontal="center" vertical="center"/>
    </xf>
    <xf numFmtId="49" fontId="37" fillId="0" borderId="23" xfId="0" applyNumberFormat="1" applyFont="1" applyBorder="1" applyAlignment="1">
      <alignment horizontal="center" vertical="center"/>
    </xf>
    <xf numFmtId="0" fontId="25" fillId="0" borderId="23" xfId="0" applyFont="1" applyBorder="1"/>
    <xf numFmtId="0" fontId="39" fillId="0" borderId="0" xfId="0" applyFont="1" applyAlignment="1"/>
    <xf numFmtId="0" fontId="37" fillId="12" borderId="23" xfId="0" applyFont="1" applyFill="1" applyBorder="1" applyAlignment="1">
      <alignment horizontal="center" vertical="center"/>
    </xf>
    <xf numFmtId="49" fontId="37" fillId="12" borderId="23" xfId="0" applyNumberFormat="1" applyFont="1" applyFill="1" applyBorder="1" applyAlignment="1">
      <alignment horizontal="center" vertical="center"/>
    </xf>
    <xf numFmtId="0" fontId="23" fillId="12" borderId="23" xfId="0" applyFont="1" applyFill="1" applyBorder="1"/>
    <xf numFmtId="0" fontId="38" fillId="0" borderId="23" xfId="0" applyFont="1" applyFill="1" applyBorder="1" applyAlignment="1">
      <alignment horizontal="center" vertical="center"/>
    </xf>
    <xf numFmtId="49" fontId="38" fillId="0" borderId="23" xfId="0" applyNumberFormat="1" applyFont="1" applyFill="1" applyBorder="1" applyAlignment="1">
      <alignment horizontal="center" vertical="center"/>
    </xf>
    <xf numFmtId="0" fontId="25" fillId="0" borderId="23" xfId="0" applyFont="1" applyFill="1" applyBorder="1"/>
    <xf numFmtId="0" fontId="40" fillId="0" borderId="0" xfId="0" applyFont="1" applyFill="1" applyAlignment="1"/>
    <xf numFmtId="0" fontId="25" fillId="0" borderId="23" xfId="0" applyFont="1" applyBorder="1" applyAlignment="1"/>
    <xf numFmtId="0" fontId="37" fillId="0" borderId="23" xfId="0" applyFont="1" applyFill="1" applyBorder="1" applyAlignment="1">
      <alignment horizontal="center" vertical="center"/>
    </xf>
    <xf numFmtId="49" fontId="37" fillId="0" borderId="23" xfId="0" applyNumberFormat="1" applyFont="1" applyFill="1" applyBorder="1" applyAlignment="1">
      <alignment horizontal="center" vertical="center"/>
    </xf>
    <xf numFmtId="0" fontId="23" fillId="0" borderId="23" xfId="0" applyFont="1" applyFill="1" applyBorder="1"/>
    <xf numFmtId="0" fontId="0" fillId="0" borderId="0" xfId="0" applyFont="1" applyFill="1" applyAlignment="1"/>
    <xf numFmtId="0" fontId="40" fillId="0" borderId="0" xfId="0" applyFont="1" applyAlignment="1"/>
    <xf numFmtId="0" fontId="38" fillId="12" borderId="23" xfId="0" applyFont="1" applyFill="1" applyBorder="1" applyAlignment="1">
      <alignment horizontal="center" vertical="center"/>
    </xf>
    <xf numFmtId="49" fontId="38" fillId="12" borderId="23" xfId="0" applyNumberFormat="1" applyFont="1" applyFill="1" applyBorder="1" applyAlignment="1">
      <alignment horizontal="center" vertical="center"/>
    </xf>
    <xf numFmtId="0" fontId="38" fillId="11" borderId="23" xfId="0" applyFont="1" applyFill="1" applyBorder="1" applyAlignment="1">
      <alignment horizontal="center" vertical="center"/>
    </xf>
    <xf numFmtId="49" fontId="37" fillId="13" borderId="23" xfId="0" applyNumberFormat="1" applyFont="1" applyFill="1" applyBorder="1" applyAlignment="1">
      <alignment horizontal="center" vertical="center"/>
    </xf>
    <xf numFmtId="0" fontId="38" fillId="13" borderId="23" xfId="0" applyFont="1" applyFill="1" applyBorder="1" applyAlignment="1">
      <alignment horizontal="center" vertical="center"/>
    </xf>
    <xf numFmtId="0" fontId="41" fillId="13" borderId="23" xfId="0" applyFont="1" applyFill="1" applyBorder="1" applyAlignment="1">
      <alignment vertical="center" wrapText="1"/>
    </xf>
    <xf numFmtId="166" fontId="0" fillId="0" borderId="0" xfId="2" applyFont="1"/>
    <xf numFmtId="171" fontId="0" fillId="0" borderId="0" xfId="0" applyNumberFormat="1"/>
    <xf numFmtId="49" fontId="42" fillId="0" borderId="3" xfId="4" applyNumberFormat="1" applyFont="1" applyBorder="1" applyAlignment="1">
      <alignment horizontal="center" vertical="center"/>
    </xf>
    <xf numFmtId="167" fontId="42" fillId="0" borderId="3" xfId="1" applyFont="1" applyBorder="1" applyAlignment="1">
      <alignment horizontal="left" vertical="center"/>
    </xf>
    <xf numFmtId="10" fontId="42" fillId="0" borderId="3" xfId="6" applyNumberFormat="1" applyFont="1" applyBorder="1" applyAlignment="1">
      <alignment horizontal="left" vertical="center"/>
    </xf>
    <xf numFmtId="49" fontId="42" fillId="0" borderId="0" xfId="4" applyNumberFormat="1" applyFont="1" applyFill="1" applyBorder="1" applyAlignment="1">
      <alignment horizontal="center" vertical="center"/>
    </xf>
    <xf numFmtId="0" fontId="43" fillId="0" borderId="0" xfId="0" applyFont="1"/>
    <xf numFmtId="3" fontId="0" fillId="0" borderId="0" xfId="0" applyNumberFormat="1" applyFont="1" applyAlignment="1"/>
    <xf numFmtId="172" fontId="0" fillId="0" borderId="0" xfId="0" applyNumberFormat="1" applyFont="1" applyAlignment="1"/>
    <xf numFmtId="172" fontId="24" fillId="0" borderId="21" xfId="0" applyNumberFormat="1" applyFont="1" applyBorder="1" applyAlignment="1">
      <alignment horizontal="left" vertical="center"/>
    </xf>
    <xf numFmtId="166" fontId="23" fillId="12" borderId="23" xfId="2" applyFont="1" applyFill="1" applyBorder="1"/>
    <xf numFmtId="166" fontId="12" fillId="0" borderId="1" xfId="2" applyFont="1" applyFill="1" applyBorder="1" applyAlignment="1" applyProtection="1">
      <alignment vertical="center" wrapText="1"/>
      <protection locked="0"/>
    </xf>
    <xf numFmtId="166" fontId="12" fillId="0" borderId="1" xfId="2" applyFont="1" applyFill="1" applyBorder="1" applyAlignment="1">
      <alignment vertical="center"/>
    </xf>
    <xf numFmtId="0" fontId="25" fillId="14" borderId="23" xfId="0" applyFont="1" applyFill="1" applyBorder="1"/>
    <xf numFmtId="0" fontId="38" fillId="14" borderId="23" xfId="0" applyFont="1" applyFill="1" applyBorder="1" applyAlignment="1">
      <alignment horizontal="center" vertical="center"/>
    </xf>
    <xf numFmtId="0" fontId="12" fillId="3" borderId="1" xfId="0" applyFont="1" applyFill="1" applyBorder="1" applyAlignment="1">
      <alignment vertical="center" wrapText="1"/>
    </xf>
    <xf numFmtId="166" fontId="12" fillId="3" borderId="1" xfId="2" applyFont="1" applyFill="1" applyBorder="1" applyAlignment="1" applyProtection="1">
      <alignment vertical="center" wrapText="1"/>
      <protection locked="0"/>
    </xf>
    <xf numFmtId="0" fontId="24" fillId="3" borderId="21" xfId="0" applyFont="1" applyFill="1" applyBorder="1" applyAlignment="1">
      <alignment horizontal="left" vertical="center"/>
    </xf>
    <xf numFmtId="0" fontId="0" fillId="3" borderId="0" xfId="0" applyFont="1" applyFill="1" applyAlignment="1"/>
    <xf numFmtId="0" fontId="25" fillId="14" borderId="23" xfId="0" quotePrefix="1" applyFont="1" applyFill="1" applyBorder="1" applyAlignment="1">
      <alignment horizontal="center"/>
    </xf>
    <xf numFmtId="173" fontId="0" fillId="0" borderId="0" xfId="0" applyNumberFormat="1" applyFont="1" applyAlignment="1"/>
    <xf numFmtId="4" fontId="0" fillId="0" borderId="0" xfId="0" applyNumberFormat="1" applyFont="1" applyAlignment="1"/>
    <xf numFmtId="4" fontId="0" fillId="0" borderId="0" xfId="0" applyNumberFormat="1"/>
    <xf numFmtId="170" fontId="28" fillId="0" borderId="0" xfId="0" applyNumberFormat="1" applyFont="1" applyAlignment="1">
      <alignment horizontal="right" vertical="center"/>
    </xf>
    <xf numFmtId="166" fontId="25" fillId="14" borderId="23" xfId="2" applyFont="1" applyFill="1" applyBorder="1"/>
    <xf numFmtId="166" fontId="23" fillId="10" borderId="23" xfId="2" applyFont="1" applyFill="1" applyBorder="1" applyAlignment="1">
      <alignment horizontal="center"/>
    </xf>
    <xf numFmtId="166" fontId="23" fillId="11" borderId="23" xfId="2" applyFont="1" applyFill="1" applyBorder="1" applyAlignment="1">
      <alignment horizontal="center"/>
    </xf>
    <xf numFmtId="166" fontId="25" fillId="0" borderId="23" xfId="2" applyFont="1" applyBorder="1" applyAlignment="1">
      <alignment horizontal="center"/>
    </xf>
    <xf numFmtId="166" fontId="23" fillId="12" borderId="23" xfId="2" applyFont="1" applyFill="1" applyBorder="1" applyAlignment="1">
      <alignment horizontal="center"/>
    </xf>
    <xf numFmtId="166" fontId="25" fillId="0" borderId="23" xfId="2" applyFont="1" applyFill="1" applyBorder="1" applyAlignment="1">
      <alignment horizontal="center"/>
    </xf>
    <xf numFmtId="166" fontId="23" fillId="0" borderId="23" xfId="2" applyFont="1" applyFill="1" applyBorder="1" applyAlignment="1">
      <alignment horizontal="center"/>
    </xf>
    <xf numFmtId="166" fontId="25" fillId="12" borderId="23" xfId="2" applyFont="1" applyFill="1" applyBorder="1" applyAlignment="1">
      <alignment horizontal="center"/>
    </xf>
    <xf numFmtId="166" fontId="23" fillId="11" borderId="23" xfId="2" applyFont="1" applyFill="1" applyBorder="1"/>
    <xf numFmtId="166" fontId="25" fillId="0" borderId="23" xfId="2" applyFont="1" applyBorder="1"/>
    <xf numFmtId="166" fontId="25" fillId="11" borderId="23" xfId="2" applyFont="1" applyFill="1" applyBorder="1" applyAlignment="1">
      <alignment horizontal="center"/>
    </xf>
    <xf numFmtId="166" fontId="28" fillId="0" borderId="0" xfId="2" applyFont="1" applyAlignment="1">
      <alignment horizontal="right" vertical="center"/>
    </xf>
    <xf numFmtId="166" fontId="25" fillId="14" borderId="23" xfId="2" applyFont="1" applyFill="1" applyBorder="1" applyAlignment="1">
      <alignment horizontal="center"/>
    </xf>
    <xf numFmtId="166" fontId="29" fillId="0" borderId="0" xfId="2" applyFont="1" applyAlignment="1">
      <alignment horizontal="right" vertical="center"/>
    </xf>
    <xf numFmtId="166" fontId="44" fillId="13" borderId="23" xfId="2" applyFont="1" applyFill="1" applyBorder="1" applyAlignment="1">
      <alignment vertical="center" wrapText="1"/>
    </xf>
    <xf numFmtId="49" fontId="38" fillId="14" borderId="23" xfId="0" applyNumberFormat="1" applyFont="1" applyFill="1" applyBorder="1" applyAlignment="1">
      <alignment horizontal="center" vertical="center"/>
    </xf>
    <xf numFmtId="166" fontId="25" fillId="3" borderId="23" xfId="2" applyFont="1" applyFill="1" applyBorder="1" applyAlignment="1">
      <alignment horizontal="center"/>
    </xf>
    <xf numFmtId="0" fontId="38" fillId="3" borderId="23" xfId="0" applyFont="1" applyFill="1" applyBorder="1" applyAlignment="1">
      <alignment horizontal="center" vertical="center"/>
    </xf>
    <xf numFmtId="49" fontId="38" fillId="3" borderId="23" xfId="0" applyNumberFormat="1" applyFont="1" applyFill="1" applyBorder="1" applyAlignment="1">
      <alignment horizontal="center" vertical="center"/>
    </xf>
    <xf numFmtId="0" fontId="25" fillId="3" borderId="23" xfId="0" applyFont="1" applyFill="1" applyBorder="1" applyAlignment="1"/>
    <xf numFmtId="169" fontId="35" fillId="0" borderId="3" xfId="1" applyNumberFormat="1" applyFont="1" applyFill="1" applyBorder="1" applyAlignment="1">
      <alignment horizontal="right" vertical="center"/>
    </xf>
    <xf numFmtId="169" fontId="35" fillId="8" borderId="3" xfId="1" applyNumberFormat="1" applyFont="1" applyFill="1" applyBorder="1" applyAlignment="1">
      <alignment horizontal="right" vertical="center"/>
    </xf>
    <xf numFmtId="169" fontId="35" fillId="0" borderId="3" xfId="1" applyNumberFormat="1" applyFont="1" applyBorder="1" applyAlignment="1">
      <alignment horizontal="right" vertical="center"/>
    </xf>
    <xf numFmtId="169" fontId="36" fillId="0" borderId="3" xfId="1" applyNumberFormat="1" applyFont="1" applyBorder="1" applyAlignment="1">
      <alignment horizontal="right" vertical="center"/>
    </xf>
    <xf numFmtId="169" fontId="35" fillId="6" borderId="3" xfId="1" applyNumberFormat="1" applyFont="1" applyFill="1" applyBorder="1" applyAlignment="1">
      <alignment horizontal="right" vertical="center"/>
    </xf>
    <xf numFmtId="169" fontId="35" fillId="7" borderId="3" xfId="1" applyNumberFormat="1" applyFont="1" applyFill="1" applyBorder="1" applyAlignment="1">
      <alignment horizontal="right" vertical="center"/>
    </xf>
    <xf numFmtId="169" fontId="0" fillId="0" borderId="0" xfId="0" applyNumberFormat="1"/>
    <xf numFmtId="169" fontId="0" fillId="0" borderId="0" xfId="2" applyNumberFormat="1" applyFont="1"/>
    <xf numFmtId="169" fontId="35" fillId="7" borderId="3" xfId="1" applyNumberFormat="1" applyFont="1" applyFill="1" applyBorder="1" applyAlignment="1">
      <alignment horizontal="center" vertical="center"/>
    </xf>
    <xf numFmtId="169" fontId="35" fillId="8" borderId="3" xfId="1" applyNumberFormat="1" applyFont="1" applyFill="1" applyBorder="1" applyAlignment="1">
      <alignment horizontal="left" vertical="center"/>
    </xf>
    <xf numFmtId="169" fontId="36" fillId="0" borderId="3" xfId="1" applyNumberFormat="1" applyFont="1" applyFill="1" applyBorder="1" applyAlignment="1">
      <alignment horizontal="left" vertical="center"/>
    </xf>
    <xf numFmtId="169" fontId="35" fillId="7" borderId="3" xfId="1" applyNumberFormat="1" applyFont="1" applyFill="1" applyBorder="1" applyAlignment="1">
      <alignment horizontal="left" vertical="center"/>
    </xf>
    <xf numFmtId="169" fontId="36" fillId="0" borderId="3" xfId="1" applyNumberFormat="1" applyFont="1" applyBorder="1" applyAlignment="1">
      <alignment horizontal="left" vertical="center"/>
    </xf>
    <xf numFmtId="49" fontId="36" fillId="15" borderId="3" xfId="4" applyNumberFormat="1" applyFont="1" applyFill="1" applyBorder="1" applyAlignment="1">
      <alignment horizontal="center" vertical="center"/>
    </xf>
    <xf numFmtId="49" fontId="35" fillId="15" borderId="0" xfId="4" applyNumberFormat="1" applyFont="1" applyFill="1" applyBorder="1" applyAlignment="1">
      <alignment horizontal="center" vertical="center"/>
    </xf>
    <xf numFmtId="0" fontId="35" fillId="15" borderId="3" xfId="4" applyNumberFormat="1" applyFont="1" applyFill="1" applyBorder="1" applyAlignment="1">
      <alignment horizontal="center" vertical="center"/>
    </xf>
    <xf numFmtId="49" fontId="35" fillId="15" borderId="3" xfId="4" applyNumberFormat="1" applyFont="1" applyFill="1" applyBorder="1" applyAlignment="1">
      <alignment horizontal="center" vertical="center"/>
    </xf>
    <xf numFmtId="171" fontId="35" fillId="15" borderId="3" xfId="1" applyNumberFormat="1" applyFont="1" applyFill="1" applyBorder="1" applyAlignment="1">
      <alignment horizontal="right" vertical="center"/>
    </xf>
    <xf numFmtId="10" fontId="35" fillId="15" borderId="3" xfId="6" applyNumberFormat="1" applyFont="1" applyFill="1" applyBorder="1" applyAlignment="1">
      <alignment horizontal="right" vertical="center"/>
    </xf>
    <xf numFmtId="0" fontId="31" fillId="15" borderId="0" xfId="0" applyFont="1" applyFill="1"/>
    <xf numFmtId="166" fontId="30" fillId="0" borderId="0" xfId="2" applyFont="1"/>
    <xf numFmtId="174" fontId="0" fillId="0" borderId="0" xfId="2" applyNumberFormat="1" applyFont="1"/>
    <xf numFmtId="166" fontId="35" fillId="3" borderId="3" xfId="2" applyNumberFormat="1" applyFont="1" applyFill="1" applyBorder="1" applyAlignment="1">
      <alignment horizontal="center" vertical="center" wrapText="1"/>
    </xf>
    <xf numFmtId="166" fontId="35" fillId="5" borderId="3" xfId="2" applyNumberFormat="1" applyFont="1" applyFill="1" applyBorder="1" applyAlignment="1">
      <alignment horizontal="right" vertical="center"/>
    </xf>
    <xf numFmtId="166" fontId="35" fillId="6" borderId="3" xfId="2" applyNumberFormat="1" applyFont="1" applyFill="1" applyBorder="1" applyAlignment="1">
      <alignment horizontal="right" vertical="center"/>
    </xf>
    <xf numFmtId="166" fontId="35" fillId="7" borderId="3" xfId="2" applyNumberFormat="1" applyFont="1" applyFill="1" applyBorder="1" applyAlignment="1">
      <alignment horizontal="right" vertical="center"/>
    </xf>
    <xf numFmtId="166" fontId="35" fillId="8" borderId="3" xfId="2" applyNumberFormat="1" applyFont="1" applyFill="1" applyBorder="1" applyAlignment="1">
      <alignment horizontal="right" vertical="center"/>
    </xf>
    <xf numFmtId="166" fontId="35" fillId="0" borderId="3" xfId="2" applyNumberFormat="1" applyFont="1" applyBorder="1" applyAlignment="1">
      <alignment horizontal="right" vertical="center"/>
    </xf>
    <xf numFmtId="166" fontId="36" fillId="0" borderId="3" xfId="2" applyNumberFormat="1" applyFont="1" applyBorder="1" applyAlignment="1">
      <alignment horizontal="right" vertical="center"/>
    </xf>
    <xf numFmtId="166" fontId="35" fillId="0" borderId="3" xfId="2" applyNumberFormat="1" applyFont="1" applyFill="1" applyBorder="1" applyAlignment="1">
      <alignment horizontal="right" vertical="center"/>
    </xf>
    <xf numFmtId="166" fontId="36" fillId="0" borderId="3" xfId="2" applyNumberFormat="1" applyFont="1" applyFill="1" applyBorder="1" applyAlignment="1">
      <alignment horizontal="right" vertical="center"/>
    </xf>
    <xf numFmtId="166" fontId="35" fillId="15" borderId="3" xfId="2" applyNumberFormat="1" applyFont="1" applyFill="1" applyBorder="1" applyAlignment="1">
      <alignment horizontal="right" vertical="center"/>
    </xf>
    <xf numFmtId="166" fontId="35" fillId="0" borderId="3" xfId="2" applyNumberFormat="1" applyFont="1" applyBorder="1" applyAlignment="1">
      <alignment horizontal="left" vertical="center"/>
    </xf>
    <xf numFmtId="166" fontId="36" fillId="0" borderId="3" xfId="2" applyNumberFormat="1" applyFont="1" applyBorder="1" applyAlignment="1">
      <alignment horizontal="left" vertical="center"/>
    </xf>
    <xf numFmtId="166" fontId="35" fillId="8" borderId="3" xfId="2" applyNumberFormat="1" applyFont="1" applyFill="1" applyBorder="1" applyAlignment="1">
      <alignment horizontal="left" vertical="center"/>
    </xf>
    <xf numFmtId="166" fontId="35" fillId="7" borderId="3" xfId="2" applyNumberFormat="1" applyFont="1" applyFill="1" applyBorder="1" applyAlignment="1">
      <alignment horizontal="center" vertical="center"/>
    </xf>
    <xf numFmtId="166" fontId="36" fillId="0" borderId="3" xfId="2" applyNumberFormat="1" applyFont="1" applyFill="1" applyBorder="1" applyAlignment="1">
      <alignment horizontal="left" vertical="center"/>
    </xf>
    <xf numFmtId="166" fontId="42" fillId="0" borderId="3" xfId="2" applyNumberFormat="1" applyFont="1" applyBorder="1" applyAlignment="1">
      <alignment horizontal="left" vertical="center"/>
    </xf>
    <xf numFmtId="166" fontId="35" fillId="0" borderId="3" xfId="2" applyNumberFormat="1" applyFont="1" applyFill="1" applyBorder="1" applyAlignment="1">
      <alignment horizontal="left" vertical="center"/>
    </xf>
    <xf numFmtId="166" fontId="35" fillId="7" borderId="3" xfId="2" applyNumberFormat="1" applyFont="1" applyFill="1" applyBorder="1" applyAlignment="1">
      <alignment horizontal="left" vertical="center"/>
    </xf>
    <xf numFmtId="166" fontId="0" fillId="0" borderId="0" xfId="2" applyNumberFormat="1" applyFont="1"/>
    <xf numFmtId="0" fontId="36" fillId="3" borderId="3" xfId="4" applyNumberFormat="1" applyFont="1" applyFill="1" applyBorder="1" applyAlignment="1">
      <alignment horizontal="center" vertical="center"/>
    </xf>
    <xf numFmtId="167" fontId="35" fillId="3" borderId="3" xfId="1" applyFont="1" applyFill="1" applyBorder="1" applyAlignment="1">
      <alignment horizontal="right" vertical="center"/>
    </xf>
    <xf numFmtId="166" fontId="35" fillId="3" borderId="3" xfId="2" applyNumberFormat="1" applyFont="1" applyFill="1" applyBorder="1" applyAlignment="1">
      <alignment horizontal="right" vertical="center"/>
    </xf>
    <xf numFmtId="10" fontId="35" fillId="3" borderId="3" xfId="6" applyNumberFormat="1" applyFont="1" applyFill="1" applyBorder="1" applyAlignment="1">
      <alignment horizontal="right" vertical="center"/>
    </xf>
    <xf numFmtId="49" fontId="35" fillId="3" borderId="0" xfId="4" applyNumberFormat="1" applyFont="1" applyFill="1" applyBorder="1" applyAlignment="1">
      <alignment horizontal="center" vertical="center"/>
    </xf>
    <xf numFmtId="0" fontId="0" fillId="3" borderId="0" xfId="0" applyFill="1"/>
    <xf numFmtId="167" fontId="36" fillId="3" borderId="3" xfId="1" applyFont="1" applyFill="1" applyBorder="1" applyAlignment="1">
      <alignment horizontal="right" vertical="center"/>
    </xf>
    <xf numFmtId="166" fontId="36" fillId="3" borderId="3" xfId="2" applyNumberFormat="1" applyFont="1" applyFill="1" applyBorder="1" applyAlignment="1">
      <alignment horizontal="right" vertical="center"/>
    </xf>
    <xf numFmtId="10" fontId="36" fillId="3" borderId="3" xfId="6" applyNumberFormat="1" applyFont="1" applyFill="1" applyBorder="1" applyAlignment="1">
      <alignment horizontal="right" vertical="center"/>
    </xf>
    <xf numFmtId="164" fontId="0" fillId="3" borderId="0" xfId="0" applyNumberFormat="1" applyFill="1"/>
    <xf numFmtId="171" fontId="36" fillId="3" borderId="3" xfId="1" applyNumberFormat="1" applyFont="1" applyFill="1" applyBorder="1" applyAlignment="1">
      <alignment horizontal="right" vertical="center"/>
    </xf>
    <xf numFmtId="49" fontId="36" fillId="3" borderId="0" xfId="4" applyNumberFormat="1" applyFont="1" applyFill="1" applyBorder="1" applyAlignment="1">
      <alignment horizontal="center" vertical="center"/>
    </xf>
    <xf numFmtId="0" fontId="0" fillId="3" borderId="0" xfId="0" applyFont="1" applyFill="1"/>
    <xf numFmtId="0" fontId="35" fillId="3" borderId="3" xfId="4" applyNumberFormat="1" applyFont="1" applyFill="1" applyBorder="1" applyAlignment="1">
      <alignment horizontal="center" vertical="center"/>
    </xf>
    <xf numFmtId="171" fontId="35" fillId="3" borderId="3" xfId="1" applyNumberFormat="1" applyFont="1" applyFill="1" applyBorder="1" applyAlignment="1">
      <alignment horizontal="right" vertical="center"/>
    </xf>
    <xf numFmtId="0" fontId="31" fillId="3" borderId="0" xfId="0" applyFont="1" applyFill="1"/>
    <xf numFmtId="3" fontId="12" fillId="3" borderId="1" xfId="1" applyNumberFormat="1" applyFont="1" applyFill="1" applyBorder="1" applyAlignment="1" applyProtection="1">
      <alignment vertical="center"/>
    </xf>
    <xf numFmtId="169" fontId="35" fillId="3" borderId="3" xfId="1" applyNumberFormat="1" applyFont="1" applyFill="1" applyBorder="1" applyAlignment="1">
      <alignment horizontal="right" vertical="center"/>
    </xf>
    <xf numFmtId="169" fontId="36" fillId="3" borderId="3" xfId="1" applyNumberFormat="1" applyFont="1" applyFill="1" applyBorder="1" applyAlignment="1">
      <alignment horizontal="right" vertical="center"/>
    </xf>
    <xf numFmtId="169" fontId="36" fillId="0" borderId="3" xfId="1" applyNumberFormat="1" applyFont="1" applyFill="1" applyBorder="1" applyAlignment="1">
      <alignment horizontal="right" vertical="center"/>
    </xf>
    <xf numFmtId="175" fontId="35" fillId="7" borderId="3" xfId="1" applyNumberFormat="1" applyFont="1" applyFill="1" applyBorder="1" applyAlignment="1">
      <alignment horizontal="right" vertical="center"/>
    </xf>
    <xf numFmtId="166" fontId="30" fillId="3" borderId="0" xfId="2" applyFont="1" applyFill="1"/>
    <xf numFmtId="49" fontId="35" fillId="0" borderId="3" xfId="4" applyNumberFormat="1" applyFont="1" applyBorder="1" applyAlignment="1">
      <alignment horizontal="center" vertical="center"/>
    </xf>
    <xf numFmtId="3" fontId="0" fillId="0" borderId="0" xfId="0" applyNumberFormat="1" applyFill="1" applyBorder="1" applyAlignment="1" applyProtection="1"/>
    <xf numFmtId="167" fontId="35" fillId="0" borderId="3" xfId="1" applyFont="1" applyFill="1" applyBorder="1" applyAlignment="1">
      <alignment horizontal="center" vertical="center"/>
    </xf>
    <xf numFmtId="167" fontId="42" fillId="0" borderId="3" xfId="1" applyFont="1" applyFill="1" applyBorder="1" applyAlignment="1">
      <alignment horizontal="left" vertical="center"/>
    </xf>
    <xf numFmtId="169" fontId="12" fillId="0" borderId="1" xfId="1" applyNumberFormat="1" applyFont="1" applyFill="1" applyBorder="1" applyAlignment="1" applyProtection="1">
      <alignment vertical="center"/>
    </xf>
    <xf numFmtId="0" fontId="35" fillId="5" borderId="3" xfId="4" applyFont="1" applyFill="1" applyBorder="1" applyAlignment="1">
      <alignment horizontal="left" vertical="center" wrapText="1"/>
    </xf>
    <xf numFmtId="0" fontId="35" fillId="6" borderId="3" xfId="4" applyNumberFormat="1" applyFont="1" applyFill="1" applyBorder="1" applyAlignment="1">
      <alignment horizontal="left" vertical="center" wrapText="1"/>
    </xf>
    <xf numFmtId="0" fontId="35" fillId="7" borderId="3" xfId="4" applyNumberFormat="1" applyFont="1" applyFill="1" applyBorder="1" applyAlignment="1">
      <alignment horizontal="left" vertical="center" wrapText="1"/>
    </xf>
    <xf numFmtId="0" fontId="35" fillId="8" borderId="3" xfId="4" applyNumberFormat="1" applyFont="1" applyFill="1" applyBorder="1" applyAlignment="1">
      <alignment horizontal="left" vertical="center" wrapText="1"/>
    </xf>
    <xf numFmtId="0" fontId="35" fillId="0" borderId="3" xfId="4" applyNumberFormat="1" applyFont="1" applyBorder="1" applyAlignment="1">
      <alignment horizontal="left" vertical="center" wrapText="1"/>
    </xf>
    <xf numFmtId="0" fontId="36" fillId="0" borderId="3" xfId="4" applyNumberFormat="1" applyFont="1" applyBorder="1" applyAlignment="1">
      <alignment horizontal="left" vertical="center" wrapText="1"/>
    </xf>
    <xf numFmtId="0" fontId="35" fillId="0" borderId="3" xfId="4" applyNumberFormat="1" applyFont="1" applyFill="1" applyBorder="1" applyAlignment="1">
      <alignment horizontal="left" vertical="center" wrapText="1"/>
    </xf>
    <xf numFmtId="0" fontId="36" fillId="0" borderId="3" xfId="4" applyNumberFormat="1" applyFont="1" applyFill="1" applyBorder="1" applyAlignment="1">
      <alignment horizontal="left" vertical="center" wrapText="1"/>
    </xf>
    <xf numFmtId="0" fontId="35" fillId="3" borderId="3" xfId="4" applyNumberFormat="1" applyFont="1" applyFill="1" applyBorder="1" applyAlignment="1">
      <alignment horizontal="left" vertical="center" wrapText="1"/>
    </xf>
    <xf numFmtId="0" fontId="36" fillId="3" borderId="3" xfId="4" applyNumberFormat="1" applyFont="1" applyFill="1" applyBorder="1" applyAlignment="1">
      <alignment horizontal="left" vertical="center" wrapText="1"/>
    </xf>
    <xf numFmtId="0" fontId="35" fillId="15" borderId="3" xfId="4" applyNumberFormat="1" applyFont="1" applyFill="1" applyBorder="1" applyAlignment="1">
      <alignment horizontal="left" vertical="center" wrapText="1"/>
    </xf>
    <xf numFmtId="49" fontId="35" fillId="7" borderId="3" xfId="4" applyNumberFormat="1" applyFont="1" applyFill="1" applyBorder="1" applyAlignment="1">
      <alignment horizontal="left" vertical="center" wrapText="1"/>
    </xf>
    <xf numFmtId="0" fontId="0" fillId="0" borderId="0" xfId="0" applyAlignment="1">
      <alignment wrapText="1"/>
    </xf>
    <xf numFmtId="0" fontId="7" fillId="0" borderId="0" xfId="0" applyFont="1" applyAlignment="1">
      <alignment wrapText="1"/>
    </xf>
    <xf numFmtId="49" fontId="35" fillId="5" borderId="3" xfId="4" applyNumberFormat="1" applyFont="1" applyFill="1" applyBorder="1" applyAlignment="1">
      <alignment horizontal="center" vertical="center" wrapText="1"/>
    </xf>
    <xf numFmtId="0" fontId="35" fillId="6" borderId="3" xfId="4" applyFont="1" applyFill="1" applyBorder="1" applyAlignment="1">
      <alignment horizontal="center" vertical="center" wrapText="1"/>
    </xf>
    <xf numFmtId="0" fontId="35" fillId="7" borderId="3" xfId="4" applyFont="1" applyFill="1" applyBorder="1" applyAlignment="1">
      <alignment horizontal="center" vertical="center" wrapText="1"/>
    </xf>
    <xf numFmtId="0" fontId="35" fillId="8" borderId="3" xfId="4" applyFont="1" applyFill="1" applyBorder="1" applyAlignment="1">
      <alignment horizontal="center" vertical="center" wrapText="1"/>
    </xf>
    <xf numFmtId="0" fontId="36" fillId="0" borderId="3" xfId="4" applyFont="1" applyBorder="1" applyAlignment="1">
      <alignment horizontal="center" vertical="center" wrapText="1"/>
    </xf>
    <xf numFmtId="0" fontId="36" fillId="3" borderId="3" xfId="4" applyFont="1" applyFill="1" applyBorder="1" applyAlignment="1">
      <alignment horizontal="center" vertical="center" wrapText="1"/>
    </xf>
    <xf numFmtId="0" fontId="35" fillId="15" borderId="3" xfId="4" applyFont="1" applyFill="1" applyBorder="1" applyAlignment="1">
      <alignment horizontal="center" vertical="center" wrapText="1"/>
    </xf>
    <xf numFmtId="0" fontId="35" fillId="3" borderId="3" xfId="4" applyFont="1" applyFill="1" applyBorder="1" applyAlignment="1">
      <alignment horizontal="center" vertical="center" wrapText="1"/>
    </xf>
    <xf numFmtId="49" fontId="35" fillId="8" borderId="3" xfId="4" applyNumberFormat="1" applyFont="1" applyFill="1" applyBorder="1" applyAlignment="1">
      <alignment horizontal="center" vertical="center" wrapText="1"/>
    </xf>
    <xf numFmtId="0" fontId="35" fillId="7" borderId="3" xfId="4" applyNumberFormat="1" applyFont="1" applyFill="1" applyBorder="1" applyAlignment="1">
      <alignment horizontal="center" vertical="center" wrapText="1"/>
    </xf>
    <xf numFmtId="49" fontId="35" fillId="7" borderId="3" xfId="4" applyNumberFormat="1" applyFont="1" applyFill="1" applyBorder="1" applyAlignment="1">
      <alignment horizontal="center" vertical="center" wrapText="1"/>
    </xf>
    <xf numFmtId="0" fontId="36" fillId="0" borderId="3" xfId="4" applyFont="1" applyFill="1" applyBorder="1" applyAlignment="1">
      <alignment horizontal="center" vertical="center" wrapText="1"/>
    </xf>
    <xf numFmtId="0" fontId="42" fillId="0" borderId="3" xfId="4" applyFont="1" applyBorder="1" applyAlignment="1">
      <alignment horizontal="center" vertical="center" wrapText="1"/>
    </xf>
    <xf numFmtId="49" fontId="35" fillId="0" borderId="3" xfId="4" applyNumberFormat="1" applyFont="1" applyFill="1" applyBorder="1" applyAlignment="1">
      <alignment horizontal="center" vertical="center" wrapText="1"/>
    </xf>
    <xf numFmtId="49" fontId="36" fillId="0" borderId="3" xfId="4" applyNumberFormat="1" applyFont="1" applyFill="1" applyBorder="1" applyAlignment="1">
      <alignment horizontal="center" vertical="center" wrapText="1"/>
    </xf>
    <xf numFmtId="0" fontId="35" fillId="0" borderId="3" xfId="4" applyFont="1" applyBorder="1" applyAlignment="1">
      <alignment horizontal="center" vertical="center" wrapText="1"/>
    </xf>
    <xf numFmtId="49" fontId="35" fillId="0" borderId="3" xfId="4" applyNumberFormat="1" applyFont="1" applyBorder="1" applyAlignment="1">
      <alignment horizontal="center" vertical="center" wrapText="1"/>
    </xf>
    <xf numFmtId="49" fontId="37" fillId="9" borderId="22" xfId="0" applyNumberFormat="1" applyFont="1" applyFill="1" applyBorder="1" applyAlignment="1">
      <alignment horizontal="center" vertical="center" wrapText="1"/>
    </xf>
    <xf numFmtId="0" fontId="12" fillId="0" borderId="0" xfId="0" applyFont="1" applyFill="1" applyAlignment="1">
      <alignment horizontal="center" vertical="center"/>
    </xf>
    <xf numFmtId="0" fontId="11" fillId="0" borderId="0" xfId="0" applyFont="1" applyFill="1" applyAlignment="1">
      <alignment horizontal="center" vertical="center"/>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167" fontId="6" fillId="0" borderId="0" xfId="1" applyFont="1" applyBorder="1"/>
    <xf numFmtId="0" fontId="11" fillId="0" borderId="0" xfId="0" applyFont="1" applyAlignment="1">
      <alignment horizontal="center"/>
    </xf>
    <xf numFmtId="0" fontId="12" fillId="0" borderId="0" xfId="0" applyFont="1" applyAlignment="1">
      <alignment horizontal="center"/>
    </xf>
    <xf numFmtId="0" fontId="11" fillId="0" borderId="1" xfId="0" applyFont="1" applyBorder="1" applyAlignment="1">
      <alignment horizontal="center"/>
    </xf>
    <xf numFmtId="0" fontId="11" fillId="0" borderId="1" xfId="0" applyFont="1" applyBorder="1" applyAlignment="1" applyProtection="1">
      <alignment horizontal="center"/>
    </xf>
    <xf numFmtId="0" fontId="45" fillId="0" borderId="0" xfId="4" applyNumberFormat="1" applyFont="1" applyFill="1" applyBorder="1" applyAlignment="1">
      <alignment horizontal="left" vertical="center"/>
    </xf>
    <xf numFmtId="0" fontId="17" fillId="16" borderId="5" xfId="4" applyFill="1" applyBorder="1" applyAlignment="1">
      <alignment horizontal="center"/>
    </xf>
    <xf numFmtId="0" fontId="17" fillId="16" borderId="6" xfId="4" applyFill="1" applyBorder="1" applyAlignment="1">
      <alignment horizontal="center"/>
    </xf>
    <xf numFmtId="0" fontId="30" fillId="16" borderId="6" xfId="4" applyFont="1" applyFill="1" applyBorder="1" applyAlignment="1">
      <alignment horizontal="center"/>
    </xf>
    <xf numFmtId="0" fontId="17" fillId="16" borderId="7" xfId="4" applyFill="1" applyBorder="1" applyAlignment="1">
      <alignment horizontal="center"/>
    </xf>
    <xf numFmtId="0" fontId="2" fillId="0" borderId="8" xfId="4" applyFont="1" applyBorder="1" applyAlignment="1" applyProtection="1">
      <alignment horizontal="center"/>
    </xf>
    <xf numFmtId="0" fontId="2" fillId="0" borderId="9" xfId="4" applyFont="1" applyBorder="1" applyAlignment="1" applyProtection="1">
      <alignment horizontal="center"/>
    </xf>
    <xf numFmtId="0" fontId="7" fillId="0" borderId="9" xfId="4" applyFont="1" applyBorder="1" applyAlignment="1" applyProtection="1">
      <alignment horizontal="center"/>
    </xf>
    <xf numFmtId="0" fontId="2" fillId="0" borderId="10" xfId="4" applyFont="1" applyBorder="1" applyAlignment="1" applyProtection="1">
      <alignment horizontal="center"/>
    </xf>
    <xf numFmtId="0" fontId="2" fillId="0" borderId="11" xfId="4" applyFont="1" applyBorder="1" applyAlignment="1" applyProtection="1">
      <alignment horizontal="center"/>
    </xf>
    <xf numFmtId="0" fontId="2" fillId="0" borderId="0" xfId="4" applyFont="1" applyBorder="1" applyAlignment="1" applyProtection="1">
      <alignment horizontal="center"/>
    </xf>
    <xf numFmtId="0" fontId="7" fillId="0" borderId="0" xfId="4" applyFont="1" applyBorder="1" applyAlignment="1" applyProtection="1">
      <alignment horizontal="center"/>
    </xf>
    <xf numFmtId="0" fontId="2" fillId="0" borderId="12" xfId="4" applyFont="1" applyBorder="1" applyAlignment="1" applyProtection="1">
      <alignment horizontal="center"/>
    </xf>
    <xf numFmtId="0" fontId="2" fillId="0" borderId="13" xfId="4" applyFont="1" applyBorder="1" applyAlignment="1" applyProtection="1">
      <alignment horizontal="center"/>
    </xf>
    <xf numFmtId="0" fontId="2" fillId="0" borderId="14" xfId="4" applyFont="1" applyBorder="1" applyAlignment="1" applyProtection="1">
      <alignment horizontal="center"/>
    </xf>
    <xf numFmtId="0" fontId="7" fillId="0" borderId="14" xfId="4" applyFont="1" applyBorder="1" applyAlignment="1" applyProtection="1">
      <alignment horizontal="center"/>
    </xf>
    <xf numFmtId="0" fontId="2" fillId="0" borderId="15" xfId="4" applyFont="1" applyBorder="1" applyAlignment="1" applyProtection="1">
      <alignment horizontal="center"/>
    </xf>
    <xf numFmtId="0" fontId="46" fillId="0" borderId="16" xfId="0" applyFont="1" applyBorder="1" applyAlignment="1">
      <alignment horizontal="center" vertical="center" wrapText="1"/>
    </xf>
    <xf numFmtId="0" fontId="46" fillId="0" borderId="16" xfId="0" applyFont="1" applyBorder="1" applyAlignment="1">
      <alignment horizontal="center" vertical="center"/>
    </xf>
    <xf numFmtId="0" fontId="46" fillId="0" borderId="17" xfId="0" applyFont="1" applyBorder="1" applyAlignment="1">
      <alignment horizontal="center" vertical="center"/>
    </xf>
    <xf numFmtId="49" fontId="35" fillId="0" borderId="18" xfId="4" applyNumberFormat="1" applyFont="1" applyBorder="1" applyAlignment="1">
      <alignment horizontal="center" vertical="center" wrapText="1"/>
    </xf>
    <xf numFmtId="49" fontId="35" fillId="0" borderId="3" xfId="4" applyNumberFormat="1" applyFont="1" applyBorder="1" applyAlignment="1">
      <alignment horizontal="center" vertical="center" wrapText="1"/>
    </xf>
    <xf numFmtId="49" fontId="21" fillId="0" borderId="18" xfId="4" applyNumberFormat="1" applyFont="1" applyBorder="1" applyAlignment="1">
      <alignment horizontal="center" vertical="center" wrapText="1"/>
    </xf>
    <xf numFmtId="0" fontId="35" fillId="0" borderId="3" xfId="4" applyFont="1" applyBorder="1" applyAlignment="1">
      <alignment horizontal="center" vertical="center" wrapText="1"/>
    </xf>
    <xf numFmtId="49" fontId="35" fillId="0" borderId="19" xfId="4" applyNumberFormat="1" applyFont="1" applyBorder="1" applyAlignment="1">
      <alignment horizontal="center" vertical="center" wrapText="1"/>
    </xf>
    <xf numFmtId="49" fontId="35" fillId="0" borderId="16" xfId="4" applyNumberFormat="1" applyFont="1" applyBorder="1" applyAlignment="1">
      <alignment horizontal="center" vertical="center" wrapText="1"/>
    </xf>
    <xf numFmtId="49" fontId="35" fillId="0" borderId="17" xfId="4" applyNumberFormat="1" applyFont="1" applyBorder="1" applyAlignment="1">
      <alignment horizontal="center" vertical="center" wrapText="1"/>
    </xf>
    <xf numFmtId="49" fontId="35" fillId="0" borderId="20" xfId="4" applyNumberFormat="1" applyFont="1" applyFill="1" applyBorder="1" applyAlignment="1">
      <alignment horizontal="center" vertical="center" wrapText="1"/>
    </xf>
    <xf numFmtId="49" fontId="35" fillId="0" borderId="18" xfId="4" applyNumberFormat="1" applyFont="1" applyFill="1" applyBorder="1" applyAlignment="1">
      <alignment horizontal="center" vertical="center" wrapText="1"/>
    </xf>
    <xf numFmtId="49" fontId="35" fillId="0" borderId="20" xfId="4" applyNumberFormat="1" applyFont="1" applyBorder="1" applyAlignment="1">
      <alignment horizontal="center" vertical="center" wrapText="1"/>
    </xf>
    <xf numFmtId="49" fontId="37" fillId="9" borderId="22" xfId="0" applyNumberFormat="1" applyFont="1" applyFill="1" applyBorder="1" applyAlignment="1">
      <alignment horizontal="center" vertical="center" wrapText="1"/>
    </xf>
    <xf numFmtId="49" fontId="37" fillId="9" borderId="24" xfId="0" applyNumberFormat="1" applyFont="1" applyFill="1" applyBorder="1" applyAlignment="1">
      <alignment horizontal="center" vertical="center" wrapText="1"/>
    </xf>
    <xf numFmtId="49" fontId="37" fillId="9" borderId="22" xfId="0" quotePrefix="1" applyNumberFormat="1" applyFont="1" applyFill="1" applyBorder="1" applyAlignment="1">
      <alignment horizontal="center" vertical="center" wrapText="1"/>
    </xf>
    <xf numFmtId="49" fontId="37" fillId="9" borderId="24" xfId="0" quotePrefix="1" applyNumberFormat="1" applyFont="1" applyFill="1" applyBorder="1" applyAlignment="1">
      <alignment horizontal="center" vertical="center" wrapText="1"/>
    </xf>
    <xf numFmtId="49" fontId="37" fillId="0" borderId="25" xfId="0" quotePrefix="1" applyNumberFormat="1" applyFont="1" applyBorder="1" applyAlignment="1">
      <alignment horizontal="center" vertical="center" wrapText="1"/>
    </xf>
    <xf numFmtId="0" fontId="22" fillId="0" borderId="26" xfId="0" applyFont="1" applyBorder="1" applyAlignment="1"/>
    <xf numFmtId="0" fontId="22" fillId="0" borderId="21" xfId="0" applyFont="1" applyBorder="1" applyAlignment="1"/>
    <xf numFmtId="0" fontId="12" fillId="0" borderId="0" xfId="0" applyFont="1" applyFill="1" applyAlignment="1">
      <alignment horizontal="center"/>
    </xf>
    <xf numFmtId="0" fontId="13" fillId="0" borderId="0" xfId="0" applyFont="1" applyFill="1" applyBorder="1" applyAlignment="1" applyProtection="1">
      <alignment horizontal="justify" vertical="top" wrapText="1"/>
    </xf>
    <xf numFmtId="0" fontId="12" fillId="0" borderId="0" xfId="0" applyFont="1" applyFill="1" applyBorder="1" applyAlignment="1" applyProtection="1">
      <alignment horizontal="justify" vertical="top" wrapText="1"/>
    </xf>
    <xf numFmtId="0" fontId="11" fillId="0" borderId="0" xfId="0" applyFont="1" applyFill="1" applyAlignment="1">
      <alignment horizontal="center" vertical="center"/>
    </xf>
    <xf numFmtId="0" fontId="11" fillId="0" borderId="0" xfId="0" applyFont="1" applyFill="1" applyBorder="1" applyAlignment="1">
      <alignment horizontal="center"/>
    </xf>
    <xf numFmtId="0" fontId="11" fillId="0" borderId="1" xfId="0" applyFont="1" applyFill="1" applyBorder="1" applyAlignment="1" applyProtection="1">
      <alignment horizontal="center"/>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xf>
    <xf numFmtId="0" fontId="12" fillId="0" borderId="0" xfId="0" applyFont="1" applyFill="1" applyAlignment="1">
      <alignment horizontal="center" vertical="center"/>
    </xf>
  </cellXfs>
  <cellStyles count="7">
    <cellStyle name="Millares" xfId="1" builtinId="3"/>
    <cellStyle name="Millares [0]" xfId="2" builtinId="6"/>
    <cellStyle name="Norm੎੎" xfId="3" xr:uid="{00000000-0005-0000-0000-000002000000}"/>
    <cellStyle name="Normal" xfId="0" builtinId="0"/>
    <cellStyle name="Normal 2" xfId="4" xr:uid="{00000000-0005-0000-0000-000004000000}"/>
    <cellStyle name="Normal 3" xfId="5" xr:uid="{00000000-0005-0000-0000-000005000000}"/>
    <cellStyle name="Porcentaje" xfId="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123825</xdr:colOff>
      <xdr:row>0</xdr:row>
      <xdr:rowOff>104775</xdr:rowOff>
    </xdr:from>
    <xdr:to>
      <xdr:col>1</xdr:col>
      <xdr:colOff>571500</xdr:colOff>
      <xdr:row>0</xdr:row>
      <xdr:rowOff>1752600</xdr:rowOff>
    </xdr:to>
    <xdr:pic>
      <xdr:nvPicPr>
        <xdr:cNvPr id="1596" name="1 Imagen" descr="ESCUDO-transp-lema-blanco.png">
          <a:extLst>
            <a:ext uri="{FF2B5EF4-FFF2-40B4-BE49-F238E27FC236}">
              <a16:creationId xmlns:a16="http://schemas.microsoft.com/office/drawing/2014/main" id="{6E440622-4A62-42A2-A486-C90FF575BB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04775"/>
          <a:ext cx="1409700" cy="1285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643890</xdr:colOff>
      <xdr:row>0</xdr:row>
      <xdr:rowOff>381000</xdr:rowOff>
    </xdr:from>
    <xdr:to>
      <xdr:col>4</xdr:col>
      <xdr:colOff>67171</xdr:colOff>
      <xdr:row>0</xdr:row>
      <xdr:rowOff>1377822</xdr:rowOff>
    </xdr:to>
    <xdr:sp macro="" textlink="">
      <xdr:nvSpPr>
        <xdr:cNvPr id="3" name="5 CuadroTexto">
          <a:extLst>
            <a:ext uri="{FF2B5EF4-FFF2-40B4-BE49-F238E27FC236}">
              <a16:creationId xmlns:a16="http://schemas.microsoft.com/office/drawing/2014/main" id="{21EAB40C-5902-44C3-8054-ACC4444111F1}"/>
            </a:ext>
          </a:extLst>
        </xdr:cNvPr>
        <xdr:cNvSpPr txBox="1"/>
      </xdr:nvSpPr>
      <xdr:spPr bwMode="auto">
        <a:xfrm>
          <a:off x="1314450" y="381000"/>
          <a:ext cx="2412206" cy="10120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nSpc>
              <a:spcPts val="1200"/>
            </a:lnSpc>
          </a:pPr>
          <a:r>
            <a:rPr lang="es-CO" sz="1400" b="1">
              <a:solidFill>
                <a:schemeClr val="bg1"/>
              </a:solidFill>
              <a:latin typeface="Arial Narrow" pitchFamily="34" charset="0"/>
            </a:rPr>
            <a:t>Ministerio</a:t>
          </a:r>
          <a:r>
            <a:rPr lang="es-CO" sz="1400" b="1" baseline="0">
              <a:solidFill>
                <a:schemeClr val="bg1"/>
              </a:solidFill>
              <a:latin typeface="Arial Narrow" pitchFamily="34" charset="0"/>
            </a:rPr>
            <a:t> de Ambiente y Desarrollo Sostenible</a:t>
          </a:r>
        </a:p>
        <a:p>
          <a:pPr>
            <a:lnSpc>
              <a:spcPts val="1000"/>
            </a:lnSpc>
          </a:pPr>
          <a:r>
            <a:rPr lang="es-CO" sz="1100" baseline="0">
              <a:solidFill>
                <a:schemeClr val="bg1"/>
              </a:solidFill>
              <a:latin typeface="Arial Narrow" pitchFamily="34" charset="0"/>
            </a:rPr>
            <a:t>Dirección de Ordenamiento Ambiental Territorial y del SINA</a:t>
          </a:r>
        </a:p>
        <a:p>
          <a:r>
            <a:rPr lang="es-CO" sz="1000" baseline="0">
              <a:solidFill>
                <a:schemeClr val="bg1"/>
              </a:solidFill>
              <a:latin typeface="Arial Narrow" pitchFamily="34" charset="0"/>
            </a:rPr>
            <a:t>República de Colombia</a:t>
          </a:r>
          <a:endParaRPr lang="es-CO" sz="1000">
            <a:solidFill>
              <a:schemeClr val="bg1"/>
            </a:solidFill>
            <a:latin typeface="Arial Narrow"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68"/>
  <sheetViews>
    <sheetView zoomScale="118" zoomScaleNormal="118" workbookViewId="0">
      <selection activeCell="C75" sqref="C75"/>
    </sheetView>
  </sheetViews>
  <sheetFormatPr baseColWidth="10" defaultColWidth="9.140625" defaultRowHeight="12.75" x14ac:dyDescent="0.2"/>
  <cols>
    <col min="1" max="1" width="5.28515625" customWidth="1"/>
    <col min="2" max="2" width="46.42578125" customWidth="1"/>
    <col min="3" max="3" width="18.42578125" style="9" customWidth="1"/>
    <col min="4" max="4" width="20.140625" customWidth="1"/>
    <col min="5" max="5" width="19.42578125" style="84" bestFit="1" customWidth="1"/>
    <col min="6" max="6" width="18" style="3" customWidth="1"/>
    <col min="7" max="7" width="19.85546875" customWidth="1"/>
    <col min="8" max="8" width="16.42578125" customWidth="1"/>
    <col min="9" max="9" width="17.85546875" customWidth="1"/>
    <col min="10" max="10" width="17.140625" customWidth="1"/>
    <col min="11" max="256" width="11.42578125" customWidth="1"/>
  </cols>
  <sheetData>
    <row r="1" spans="1:16" s="7" customFormat="1" x14ac:dyDescent="0.2">
      <c r="A1" s="349" t="s">
        <v>0</v>
      </c>
      <c r="B1" s="349"/>
      <c r="C1" s="349"/>
      <c r="D1" s="349"/>
      <c r="E1" s="84"/>
      <c r="F1" s="4"/>
      <c r="G1" s="13"/>
      <c r="H1" s="13"/>
      <c r="I1" s="13"/>
      <c r="J1" s="13"/>
      <c r="K1" s="13"/>
      <c r="L1" s="13"/>
      <c r="M1" s="13"/>
      <c r="N1" s="13"/>
      <c r="O1" s="13"/>
      <c r="P1" s="13"/>
    </row>
    <row r="2" spans="1:16" s="7" customFormat="1" x14ac:dyDescent="0.2">
      <c r="A2" s="350" t="s">
        <v>1</v>
      </c>
      <c r="B2" s="350"/>
      <c r="C2" s="350"/>
      <c r="D2" s="350"/>
      <c r="E2" s="84"/>
      <c r="F2" s="4"/>
      <c r="G2" s="13"/>
      <c r="H2" s="13"/>
      <c r="I2" s="13"/>
      <c r="J2" s="13"/>
      <c r="K2" s="13"/>
      <c r="L2" s="13"/>
      <c r="M2" s="13"/>
      <c r="N2" s="13"/>
      <c r="O2" s="13"/>
      <c r="P2" s="13"/>
    </row>
    <row r="3" spans="1:16" s="7" customFormat="1" x14ac:dyDescent="0.2">
      <c r="A3" s="350" t="s">
        <v>2</v>
      </c>
      <c r="B3" s="350"/>
      <c r="C3" s="350"/>
      <c r="D3" s="350"/>
      <c r="E3" s="84"/>
      <c r="F3" s="4"/>
      <c r="G3" s="13"/>
      <c r="H3" s="13"/>
      <c r="I3" s="13"/>
      <c r="J3" s="13"/>
      <c r="K3" s="13"/>
      <c r="L3" s="13"/>
      <c r="M3" s="13"/>
      <c r="N3" s="13"/>
      <c r="O3" s="13"/>
      <c r="P3" s="13"/>
    </row>
    <row r="4" spans="1:16" s="7" customFormat="1" x14ac:dyDescent="0.2">
      <c r="A4" s="350" t="s">
        <v>3</v>
      </c>
      <c r="B4" s="350"/>
      <c r="C4" s="350"/>
      <c r="D4" s="350"/>
      <c r="E4" s="84"/>
      <c r="F4" s="6"/>
      <c r="G4" s="13"/>
      <c r="H4" s="13"/>
      <c r="I4" s="13"/>
      <c r="J4" s="13"/>
      <c r="K4" s="13"/>
      <c r="L4" s="13"/>
      <c r="M4" s="13"/>
      <c r="N4" s="13"/>
      <c r="O4" s="13"/>
      <c r="P4" s="13"/>
    </row>
    <row r="5" spans="1:16" s="8" customFormat="1" ht="18" customHeight="1" x14ac:dyDescent="0.2">
      <c r="A5" s="61"/>
      <c r="B5" s="345" t="s">
        <v>4</v>
      </c>
      <c r="C5" s="345" t="s">
        <v>5</v>
      </c>
      <c r="D5" s="345" t="s">
        <v>6</v>
      </c>
      <c r="E5" s="82"/>
      <c r="F5" s="5"/>
      <c r="G5" s="14"/>
      <c r="H5" s="14"/>
      <c r="I5" s="14"/>
      <c r="J5" s="14"/>
      <c r="K5" s="14"/>
      <c r="L5" s="14"/>
      <c r="M5" s="14"/>
      <c r="N5" s="14"/>
      <c r="O5" s="14"/>
      <c r="P5" s="14"/>
    </row>
    <row r="6" spans="1:16" s="7" customFormat="1" x14ac:dyDescent="0.2">
      <c r="A6" s="62">
        <v>3000</v>
      </c>
      <c r="B6" s="63" t="s">
        <v>7</v>
      </c>
      <c r="C6" s="64">
        <f>+C7+C32+C47</f>
        <v>44035754501</v>
      </c>
      <c r="D6" s="64">
        <f>+D7+D32+D47</f>
        <v>52151167469.639999</v>
      </c>
      <c r="E6" s="84"/>
      <c r="F6" s="4"/>
      <c r="G6" s="13"/>
      <c r="H6" s="13"/>
      <c r="I6" s="13"/>
      <c r="J6" s="13"/>
      <c r="K6" s="13"/>
      <c r="L6" s="13"/>
      <c r="M6" s="13"/>
      <c r="N6" s="13"/>
      <c r="O6" s="13"/>
      <c r="P6" s="13"/>
    </row>
    <row r="7" spans="1:16" s="7" customFormat="1" x14ac:dyDescent="0.2">
      <c r="A7" s="62">
        <v>3100</v>
      </c>
      <c r="B7" s="65" t="s">
        <v>8</v>
      </c>
      <c r="C7" s="64">
        <f>+C8+C12</f>
        <v>24646904765</v>
      </c>
      <c r="D7" s="64">
        <f>+D8+D12</f>
        <v>31510281962.329998</v>
      </c>
      <c r="E7" s="84"/>
      <c r="F7" s="4"/>
      <c r="G7" s="13"/>
      <c r="H7" s="13"/>
      <c r="I7" s="13"/>
      <c r="J7" s="13"/>
      <c r="K7" s="13"/>
      <c r="L7" s="13"/>
      <c r="M7" s="13"/>
      <c r="N7" s="13"/>
      <c r="O7" s="13"/>
      <c r="P7" s="13"/>
    </row>
    <row r="8" spans="1:16" s="7" customFormat="1" x14ac:dyDescent="0.2">
      <c r="A8" s="62">
        <v>3110</v>
      </c>
      <c r="B8" s="63" t="s">
        <v>9</v>
      </c>
      <c r="C8" s="64">
        <f>+C9+C10+C11</f>
        <v>7628965504</v>
      </c>
      <c r="D8" s="64">
        <f>+D9+D10+D11</f>
        <v>8588454949.8000002</v>
      </c>
      <c r="E8" s="84"/>
      <c r="F8" s="5"/>
      <c r="G8" s="13"/>
      <c r="H8" s="13"/>
      <c r="I8" s="13"/>
      <c r="J8" s="13"/>
      <c r="K8" s="13"/>
      <c r="L8" s="13"/>
      <c r="M8" s="13"/>
      <c r="N8" s="13"/>
      <c r="O8" s="13"/>
      <c r="P8" s="13"/>
    </row>
    <row r="9" spans="1:16" s="1" customFormat="1" x14ac:dyDescent="0.2">
      <c r="A9" s="62"/>
      <c r="B9" s="66" t="s">
        <v>10</v>
      </c>
      <c r="C9" s="67">
        <v>2726191309</v>
      </c>
      <c r="D9" s="67">
        <v>3255349846</v>
      </c>
      <c r="E9" s="84"/>
      <c r="F9" s="4"/>
      <c r="G9" s="15"/>
      <c r="H9" s="15"/>
      <c r="I9" s="15"/>
      <c r="J9" s="15"/>
      <c r="K9" s="15"/>
      <c r="L9" s="15"/>
      <c r="M9" s="15"/>
      <c r="N9" s="15"/>
      <c r="O9" s="15"/>
      <c r="P9" s="15"/>
    </row>
    <row r="10" spans="1:16" s="1" customFormat="1" x14ac:dyDescent="0.2">
      <c r="A10" s="62"/>
      <c r="B10" s="66" t="s">
        <v>11</v>
      </c>
      <c r="C10" s="67">
        <v>4902774195</v>
      </c>
      <c r="D10" s="67">
        <v>5333105103.8000002</v>
      </c>
      <c r="E10" s="84"/>
      <c r="F10" s="4"/>
      <c r="G10" s="15"/>
      <c r="H10" s="15"/>
      <c r="I10" s="15"/>
      <c r="J10" s="15"/>
      <c r="K10" s="15"/>
      <c r="L10" s="15"/>
      <c r="M10" s="15"/>
      <c r="N10" s="15"/>
      <c r="O10" s="15"/>
      <c r="P10" s="15"/>
    </row>
    <row r="11" spans="1:16" s="1" customFormat="1" x14ac:dyDescent="0.2">
      <c r="A11" s="62"/>
      <c r="B11" s="66" t="s">
        <v>12</v>
      </c>
      <c r="C11" s="67">
        <v>0</v>
      </c>
      <c r="D11" s="67"/>
      <c r="E11" s="84"/>
      <c r="F11" s="5"/>
      <c r="G11" s="15"/>
      <c r="H11" s="15"/>
      <c r="I11" s="15"/>
      <c r="J11" s="15"/>
      <c r="K11" s="15"/>
      <c r="L11" s="15"/>
      <c r="M11" s="15"/>
      <c r="N11" s="15"/>
      <c r="O11" s="15"/>
      <c r="P11" s="15"/>
    </row>
    <row r="12" spans="1:16" s="7" customFormat="1" x14ac:dyDescent="0.2">
      <c r="A12" s="62">
        <v>3120</v>
      </c>
      <c r="B12" s="63" t="s">
        <v>13</v>
      </c>
      <c r="C12" s="64">
        <f>+C13+C17+C18+C19+C20+C24</f>
        <v>17017939261</v>
      </c>
      <c r="D12" s="64">
        <f>+D13+D17+D18+D19+D20+D24</f>
        <v>22921827012.529999</v>
      </c>
      <c r="E12" s="84"/>
      <c r="F12" s="5"/>
      <c r="G12" s="13"/>
      <c r="H12" s="16"/>
      <c r="I12" s="16"/>
      <c r="J12" s="16"/>
      <c r="K12" s="13"/>
      <c r="L12" s="13"/>
      <c r="M12" s="13"/>
      <c r="N12" s="13"/>
      <c r="O12" s="13"/>
      <c r="P12" s="13"/>
    </row>
    <row r="13" spans="1:16" s="2" customFormat="1" x14ac:dyDescent="0.2">
      <c r="A13" s="62">
        <v>3121</v>
      </c>
      <c r="B13" s="63" t="s">
        <v>14</v>
      </c>
      <c r="C13" s="64">
        <f>SUM(C14:C15)</f>
        <v>3977988611</v>
      </c>
      <c r="D13" s="64">
        <f>SUM(D14:D15)</f>
        <v>5700903931.0200005</v>
      </c>
      <c r="E13" s="84"/>
      <c r="F13" s="4"/>
      <c r="G13" s="11"/>
      <c r="H13" s="11"/>
      <c r="I13" s="11"/>
      <c r="J13" s="11"/>
      <c r="K13" s="11"/>
      <c r="L13" s="11"/>
      <c r="M13" s="11"/>
      <c r="N13" s="11"/>
      <c r="O13" s="11"/>
      <c r="P13" s="11"/>
    </row>
    <row r="14" spans="1:16" s="1" customFormat="1" x14ac:dyDescent="0.2">
      <c r="A14" s="62"/>
      <c r="B14" s="66" t="s">
        <v>14</v>
      </c>
      <c r="C14" s="67">
        <v>1391848676</v>
      </c>
      <c r="D14" s="67">
        <v>1869331217.23</v>
      </c>
      <c r="E14" s="84"/>
      <c r="F14" s="4"/>
      <c r="G14" s="15"/>
      <c r="H14" s="15"/>
      <c r="I14" s="15"/>
      <c r="J14" s="15"/>
      <c r="K14" s="15"/>
      <c r="L14" s="15"/>
      <c r="M14" s="15"/>
      <c r="N14" s="15"/>
      <c r="O14" s="15"/>
      <c r="P14" s="15"/>
    </row>
    <row r="15" spans="1:16" s="31" customFormat="1" x14ac:dyDescent="0.2">
      <c r="A15" s="68"/>
      <c r="B15" s="66" t="s">
        <v>15</v>
      </c>
      <c r="C15" s="67">
        <v>2586139935</v>
      </c>
      <c r="D15" s="67">
        <v>3831572713.79</v>
      </c>
      <c r="E15" s="84"/>
      <c r="F15" s="4"/>
      <c r="G15" s="15"/>
      <c r="H15" s="15"/>
      <c r="I15" s="15"/>
      <c r="J15" s="15"/>
      <c r="K15" s="15"/>
      <c r="L15" s="15"/>
      <c r="M15" s="15"/>
      <c r="N15" s="15"/>
      <c r="O15" s="15"/>
      <c r="P15" s="15"/>
    </row>
    <row r="16" spans="1:16" s="1" customFormat="1" x14ac:dyDescent="0.2">
      <c r="A16" s="62"/>
      <c r="B16" s="66" t="s">
        <v>16</v>
      </c>
      <c r="C16" s="67">
        <v>0</v>
      </c>
      <c r="D16" s="67">
        <v>0</v>
      </c>
      <c r="E16" s="84"/>
      <c r="F16" s="4"/>
      <c r="G16" s="15"/>
      <c r="H16" s="15"/>
      <c r="I16" s="15"/>
      <c r="J16" s="15"/>
      <c r="K16" s="15"/>
      <c r="L16" s="15"/>
      <c r="M16" s="15"/>
      <c r="N16" s="15"/>
      <c r="O16" s="15"/>
      <c r="P16" s="15"/>
    </row>
    <row r="17" spans="1:16" s="2" customFormat="1" x14ac:dyDescent="0.2">
      <c r="A17" s="62">
        <v>3123</v>
      </c>
      <c r="B17" s="63" t="s">
        <v>17</v>
      </c>
      <c r="C17" s="64">
        <v>0</v>
      </c>
      <c r="D17" s="64">
        <v>0</v>
      </c>
      <c r="E17" s="84"/>
      <c r="F17" s="4"/>
      <c r="G17" s="11"/>
      <c r="H17" s="11"/>
      <c r="I17" s="11"/>
      <c r="J17" s="11"/>
      <c r="K17" s="11"/>
      <c r="L17" s="11"/>
      <c r="M17" s="11"/>
      <c r="N17" s="11"/>
      <c r="O17" s="11"/>
      <c r="P17" s="11"/>
    </row>
    <row r="18" spans="1:16" s="2" customFormat="1" x14ac:dyDescent="0.2">
      <c r="A18" s="62">
        <v>3124</v>
      </c>
      <c r="B18" s="63" t="s">
        <v>18</v>
      </c>
      <c r="C18" s="64">
        <v>0</v>
      </c>
      <c r="D18" s="64">
        <v>0</v>
      </c>
      <c r="E18" s="84"/>
      <c r="F18" s="4"/>
      <c r="G18" s="11"/>
      <c r="H18" s="11"/>
      <c r="I18" s="11"/>
      <c r="J18" s="11"/>
      <c r="K18" s="11"/>
      <c r="L18" s="11"/>
      <c r="M18" s="11"/>
      <c r="N18" s="11"/>
      <c r="O18" s="11"/>
      <c r="P18" s="11"/>
    </row>
    <row r="19" spans="1:16" s="2" customFormat="1" x14ac:dyDescent="0.2">
      <c r="A19" s="62">
        <v>3125</v>
      </c>
      <c r="B19" s="63" t="s">
        <v>19</v>
      </c>
      <c r="C19" s="64">
        <v>0</v>
      </c>
      <c r="D19" s="64">
        <v>0</v>
      </c>
      <c r="E19" s="84"/>
      <c r="F19" s="4"/>
      <c r="G19" s="11"/>
      <c r="H19" s="11"/>
      <c r="I19" s="11"/>
      <c r="J19" s="11"/>
      <c r="K19" s="11"/>
      <c r="L19" s="11"/>
      <c r="M19" s="11"/>
      <c r="N19" s="11"/>
      <c r="O19" s="11"/>
      <c r="P19" s="11"/>
    </row>
    <row r="20" spans="1:16" s="2" customFormat="1" x14ac:dyDescent="0.2">
      <c r="A20" s="62">
        <v>3126</v>
      </c>
      <c r="B20" s="63" t="s">
        <v>20</v>
      </c>
      <c r="C20" s="64">
        <f>SUM(C21:C23)</f>
        <v>10505882532</v>
      </c>
      <c r="D20" s="64">
        <f>SUM(D21:D23)</f>
        <v>13385170322</v>
      </c>
      <c r="E20" s="84"/>
      <c r="F20" s="4"/>
      <c r="G20" s="11"/>
      <c r="H20" s="17"/>
      <c r="I20" s="17"/>
      <c r="J20" s="17"/>
      <c r="K20" s="11"/>
      <c r="L20" s="11"/>
      <c r="M20" s="11"/>
      <c r="N20" s="11"/>
      <c r="O20" s="11"/>
      <c r="P20" s="11"/>
    </row>
    <row r="21" spans="1:16" s="1" customFormat="1" x14ac:dyDescent="0.2">
      <c r="A21" s="62"/>
      <c r="B21" s="66" t="s">
        <v>21</v>
      </c>
      <c r="C21" s="67">
        <v>3181096342</v>
      </c>
      <c r="D21" s="67">
        <v>6561229859</v>
      </c>
      <c r="E21" s="84"/>
      <c r="F21" s="6"/>
      <c r="G21" s="15"/>
      <c r="H21" s="18"/>
      <c r="I21" s="18"/>
      <c r="J21" s="18"/>
      <c r="K21" s="15"/>
      <c r="L21" s="15"/>
      <c r="M21" s="15"/>
      <c r="N21" s="15"/>
      <c r="O21" s="15"/>
      <c r="P21" s="15"/>
    </row>
    <row r="22" spans="1:16" s="1" customFormat="1" x14ac:dyDescent="0.2">
      <c r="A22" s="62"/>
      <c r="B22" s="66" t="s">
        <v>22</v>
      </c>
      <c r="C22" s="67">
        <v>0</v>
      </c>
      <c r="D22" s="67">
        <v>0</v>
      </c>
      <c r="E22" s="84"/>
      <c r="F22" s="5"/>
      <c r="G22" s="15"/>
      <c r="H22" s="18"/>
      <c r="I22" s="18"/>
      <c r="J22" s="18"/>
      <c r="K22" s="15"/>
      <c r="L22" s="15"/>
      <c r="M22" s="15"/>
      <c r="N22" s="15"/>
      <c r="O22" s="15"/>
      <c r="P22" s="15"/>
    </row>
    <row r="23" spans="1:16" s="1" customFormat="1" x14ac:dyDescent="0.2">
      <c r="A23" s="62"/>
      <c r="B23" s="66" t="s">
        <v>23</v>
      </c>
      <c r="C23" s="67">
        <v>7324786190</v>
      </c>
      <c r="D23" s="67">
        <v>6823940463</v>
      </c>
      <c r="E23" s="84"/>
      <c r="F23" s="5"/>
      <c r="G23" s="15"/>
      <c r="H23" s="18"/>
      <c r="I23" s="18"/>
      <c r="J23" s="18"/>
      <c r="K23" s="15"/>
      <c r="L23" s="15"/>
      <c r="M23" s="15"/>
      <c r="N23" s="15"/>
      <c r="O23" s="15"/>
      <c r="P23" s="15"/>
    </row>
    <row r="24" spans="1:16" s="2" customFormat="1" x14ac:dyDescent="0.2">
      <c r="A24" s="62">
        <v>3128</v>
      </c>
      <c r="B24" s="63" t="s">
        <v>24</v>
      </c>
      <c r="C24" s="64">
        <f>SUM(C25:C31)</f>
        <v>2534068118</v>
      </c>
      <c r="D24" s="64">
        <f>SUM(D25:D31)</f>
        <v>3835752759.5100002</v>
      </c>
      <c r="E24" s="84"/>
      <c r="F24" s="5"/>
      <c r="G24" s="11"/>
      <c r="H24" s="19"/>
      <c r="I24" s="19"/>
      <c r="J24" s="19"/>
      <c r="K24" s="11"/>
      <c r="L24" s="11"/>
      <c r="M24" s="11"/>
      <c r="N24" s="11"/>
      <c r="O24" s="11"/>
      <c r="P24" s="11"/>
    </row>
    <row r="25" spans="1:16" s="1" customFormat="1" x14ac:dyDescent="0.2">
      <c r="A25" s="62"/>
      <c r="B25" s="66" t="s">
        <v>25</v>
      </c>
      <c r="C25" s="67">
        <v>702116000</v>
      </c>
      <c r="D25" s="67">
        <v>850553096.91999996</v>
      </c>
      <c r="E25" s="84"/>
      <c r="F25" s="6"/>
      <c r="G25" s="15"/>
      <c r="H25" s="18"/>
      <c r="I25" s="18"/>
      <c r="J25" s="18"/>
      <c r="K25" s="15"/>
      <c r="L25" s="15"/>
      <c r="M25" s="15"/>
      <c r="N25" s="15"/>
      <c r="O25" s="15"/>
      <c r="P25" s="15"/>
    </row>
    <row r="26" spans="1:16" s="1" customFormat="1" x14ac:dyDescent="0.2">
      <c r="A26" s="62"/>
      <c r="B26" s="66" t="s">
        <v>26</v>
      </c>
      <c r="C26" s="67">
        <v>0</v>
      </c>
      <c r="D26" s="67">
        <v>0</v>
      </c>
      <c r="E26" s="84"/>
      <c r="F26" s="3"/>
      <c r="G26" s="15"/>
      <c r="H26" s="18"/>
      <c r="I26" s="18"/>
      <c r="J26" s="18"/>
      <c r="K26" s="15"/>
      <c r="L26" s="15"/>
      <c r="M26" s="15"/>
      <c r="N26" s="15"/>
      <c r="O26" s="15"/>
      <c r="P26" s="15"/>
    </row>
    <row r="27" spans="1:16" s="1" customFormat="1" x14ac:dyDescent="0.2">
      <c r="A27" s="62"/>
      <c r="B27" s="66" t="s">
        <v>27</v>
      </c>
      <c r="C27" s="67">
        <v>1578000000</v>
      </c>
      <c r="D27" s="67">
        <v>1496705479.9200001</v>
      </c>
      <c r="E27" s="84"/>
      <c r="F27" s="4"/>
      <c r="G27" s="15"/>
      <c r="H27" s="18"/>
      <c r="I27" s="18"/>
      <c r="J27" s="18"/>
      <c r="K27" s="15"/>
      <c r="L27" s="15"/>
      <c r="M27" s="15"/>
      <c r="N27" s="15"/>
      <c r="O27" s="15"/>
      <c r="P27" s="15"/>
    </row>
    <row r="28" spans="1:16" s="1" customFormat="1" x14ac:dyDescent="0.2">
      <c r="A28" s="62"/>
      <c r="B28" s="66" t="s">
        <v>28</v>
      </c>
      <c r="C28" s="67">
        <v>0</v>
      </c>
      <c r="D28" s="67">
        <v>0</v>
      </c>
      <c r="E28" s="84"/>
      <c r="F28" s="4"/>
      <c r="G28" s="15"/>
      <c r="H28" s="18"/>
      <c r="I28" s="18"/>
      <c r="J28" s="18"/>
      <c r="K28" s="15"/>
      <c r="L28" s="15"/>
      <c r="M28" s="15"/>
      <c r="N28" s="15"/>
      <c r="O28" s="15"/>
      <c r="P28" s="15"/>
    </row>
    <row r="29" spans="1:16" s="1" customFormat="1" x14ac:dyDescent="0.2">
      <c r="A29" s="62"/>
      <c r="B29" s="66" t="s">
        <v>29</v>
      </c>
      <c r="C29" s="67">
        <v>0</v>
      </c>
      <c r="D29" s="67">
        <v>0</v>
      </c>
      <c r="E29" s="84"/>
      <c r="F29" s="4"/>
      <c r="G29" s="15"/>
      <c r="H29" s="18"/>
      <c r="I29" s="18"/>
      <c r="J29" s="18"/>
      <c r="K29" s="15"/>
      <c r="L29" s="15"/>
      <c r="M29" s="15"/>
      <c r="N29" s="15"/>
      <c r="O29" s="15"/>
      <c r="P29" s="15"/>
    </row>
    <row r="30" spans="1:16" s="1" customFormat="1" x14ac:dyDescent="0.2">
      <c r="A30" s="62"/>
      <c r="B30" s="66" t="s">
        <v>30</v>
      </c>
      <c r="C30" s="67">
        <v>180000000</v>
      </c>
      <c r="D30" s="67">
        <v>910421409.44000006</v>
      </c>
      <c r="E30" s="84"/>
      <c r="F30" s="6"/>
      <c r="G30" s="28"/>
      <c r="H30" s="20"/>
      <c r="I30" s="20"/>
      <c r="J30" s="20"/>
      <c r="K30" s="15"/>
      <c r="L30" s="15"/>
      <c r="M30" s="15"/>
      <c r="N30" s="15"/>
      <c r="O30" s="15"/>
      <c r="P30" s="15"/>
    </row>
    <row r="31" spans="1:16" s="1" customFormat="1" x14ac:dyDescent="0.2">
      <c r="A31" s="62"/>
      <c r="B31" s="66" t="s">
        <v>24</v>
      </c>
      <c r="C31" s="67">
        <f>253952118-C30</f>
        <v>73952118</v>
      </c>
      <c r="D31" s="67">
        <f>1488494182.67-D30</f>
        <v>578072773.23000002</v>
      </c>
      <c r="E31" s="84"/>
      <c r="F31" s="4"/>
      <c r="G31" s="15"/>
      <c r="H31" s="18"/>
      <c r="I31" s="18"/>
      <c r="J31" s="18"/>
      <c r="K31" s="15"/>
      <c r="L31" s="15"/>
      <c r="M31" s="15"/>
      <c r="N31" s="15"/>
      <c r="O31" s="15"/>
      <c r="P31" s="15"/>
    </row>
    <row r="32" spans="1:16" s="7" customFormat="1" x14ac:dyDescent="0.2">
      <c r="A32" s="62">
        <v>3200</v>
      </c>
      <c r="B32" s="65" t="s">
        <v>31</v>
      </c>
      <c r="C32" s="64">
        <f>+C33+C36+C39+C40</f>
        <v>19388849736</v>
      </c>
      <c r="D32" s="64">
        <f>+D33+D36+D39+D40</f>
        <v>20640885507.310001</v>
      </c>
      <c r="E32" s="84"/>
      <c r="F32" s="6"/>
      <c r="G32" s="13"/>
      <c r="H32" s="18"/>
      <c r="I32" s="18"/>
      <c r="J32" s="18"/>
      <c r="K32" s="13"/>
      <c r="L32" s="13"/>
      <c r="M32" s="13"/>
      <c r="N32" s="13"/>
      <c r="O32" s="13"/>
      <c r="P32" s="13"/>
    </row>
    <row r="33" spans="1:16" s="2" customFormat="1" x14ac:dyDescent="0.2">
      <c r="A33" s="62">
        <v>3210</v>
      </c>
      <c r="B33" s="63" t="s">
        <v>32</v>
      </c>
      <c r="C33" s="64">
        <v>0</v>
      </c>
      <c r="D33" s="64">
        <v>0</v>
      </c>
      <c r="E33" s="84"/>
      <c r="F33" s="5"/>
      <c r="G33" s="11"/>
      <c r="H33" s="19"/>
      <c r="I33" s="19"/>
      <c r="J33" s="19"/>
      <c r="K33" s="11"/>
      <c r="L33" s="11"/>
      <c r="M33" s="11"/>
      <c r="N33" s="11"/>
      <c r="O33" s="11"/>
      <c r="P33" s="11"/>
    </row>
    <row r="34" spans="1:16" s="1" customFormat="1" x14ac:dyDescent="0.2">
      <c r="A34" s="68">
        <v>3211</v>
      </c>
      <c r="B34" s="66" t="s">
        <v>33</v>
      </c>
      <c r="C34" s="67">
        <v>0</v>
      </c>
      <c r="D34" s="67">
        <v>0</v>
      </c>
      <c r="E34" s="84"/>
      <c r="F34" s="4"/>
      <c r="G34" s="15"/>
      <c r="H34" s="18"/>
      <c r="I34" s="18"/>
      <c r="J34" s="18"/>
      <c r="K34" s="15"/>
      <c r="L34" s="15"/>
      <c r="M34" s="15"/>
      <c r="N34" s="15"/>
      <c r="O34" s="15"/>
      <c r="P34" s="15"/>
    </row>
    <row r="35" spans="1:16" s="1" customFormat="1" x14ac:dyDescent="0.2">
      <c r="A35" s="68">
        <v>3212</v>
      </c>
      <c r="B35" s="66" t="s">
        <v>34</v>
      </c>
      <c r="C35" s="67">
        <v>0</v>
      </c>
      <c r="D35" s="67">
        <v>0</v>
      </c>
      <c r="E35" s="84"/>
      <c r="F35" s="4"/>
      <c r="G35" s="15"/>
      <c r="H35" s="20"/>
      <c r="I35" s="20"/>
      <c r="J35" s="20"/>
      <c r="K35" s="15"/>
      <c r="L35" s="15"/>
      <c r="M35" s="15"/>
      <c r="N35" s="15"/>
      <c r="O35" s="15"/>
      <c r="P35" s="15"/>
    </row>
    <row r="36" spans="1:16" s="2" customFormat="1" x14ac:dyDescent="0.2">
      <c r="A36" s="62">
        <v>3220</v>
      </c>
      <c r="B36" s="63" t="s">
        <v>35</v>
      </c>
      <c r="C36" s="64">
        <v>0</v>
      </c>
      <c r="D36" s="64">
        <v>0</v>
      </c>
      <c r="E36" s="84"/>
      <c r="F36" s="5"/>
      <c r="G36" s="11"/>
      <c r="H36" s="18"/>
      <c r="I36" s="18"/>
      <c r="J36" s="18"/>
      <c r="K36" s="11"/>
      <c r="L36" s="11"/>
      <c r="M36" s="11"/>
      <c r="N36" s="11"/>
      <c r="O36" s="11"/>
      <c r="P36" s="11"/>
    </row>
    <row r="37" spans="1:16" s="1" customFormat="1" x14ac:dyDescent="0.2">
      <c r="A37" s="68">
        <v>3221</v>
      </c>
      <c r="B37" s="66" t="s">
        <v>33</v>
      </c>
      <c r="C37" s="67">
        <v>0</v>
      </c>
      <c r="D37" s="67">
        <v>0</v>
      </c>
      <c r="E37" s="84"/>
      <c r="F37" s="4"/>
      <c r="G37" s="15"/>
      <c r="H37" s="18"/>
      <c r="I37" s="18"/>
      <c r="J37" s="18"/>
      <c r="K37" s="15"/>
      <c r="L37" s="15"/>
      <c r="M37" s="15"/>
      <c r="N37" s="15"/>
      <c r="O37" s="15"/>
      <c r="P37" s="15"/>
    </row>
    <row r="38" spans="1:16" s="1" customFormat="1" x14ac:dyDescent="0.2">
      <c r="A38" s="68">
        <v>3222</v>
      </c>
      <c r="B38" s="66" t="s">
        <v>34</v>
      </c>
      <c r="C38" s="67">
        <v>0</v>
      </c>
      <c r="D38" s="67">
        <v>0</v>
      </c>
      <c r="E38" s="84"/>
      <c r="F38" s="4"/>
      <c r="G38" s="15"/>
      <c r="H38" s="15"/>
      <c r="I38" s="15"/>
      <c r="J38" s="15"/>
      <c r="K38" s="15"/>
      <c r="L38" s="15"/>
      <c r="M38" s="15"/>
      <c r="N38" s="15"/>
      <c r="O38" s="15"/>
      <c r="P38" s="15"/>
    </row>
    <row r="39" spans="1:16" s="2" customFormat="1" x14ac:dyDescent="0.2">
      <c r="A39" s="62">
        <v>3230</v>
      </c>
      <c r="B39" s="63" t="s">
        <v>36</v>
      </c>
      <c r="C39" s="64">
        <v>275000000</v>
      </c>
      <c r="D39" s="64">
        <v>550136687.47000003</v>
      </c>
      <c r="E39" s="84"/>
      <c r="F39" s="5"/>
      <c r="G39" s="21"/>
      <c r="H39" s="21"/>
      <c r="I39" s="21"/>
      <c r="J39" s="22"/>
      <c r="K39" s="11"/>
      <c r="L39" s="11"/>
      <c r="M39" s="11"/>
      <c r="N39" s="11"/>
      <c r="O39" s="11"/>
      <c r="P39" s="11"/>
    </row>
    <row r="40" spans="1:16" s="2" customFormat="1" x14ac:dyDescent="0.2">
      <c r="A40" s="62">
        <v>3250</v>
      </c>
      <c r="B40" s="63" t="s">
        <v>37</v>
      </c>
      <c r="C40" s="64">
        <f>+C41+C42+C43+C44+C45+C46</f>
        <v>19113849736</v>
      </c>
      <c r="D40" s="64">
        <f>+D41+D42+D43+D44+D45+D46</f>
        <v>20090748819.84</v>
      </c>
      <c r="E40" s="84"/>
      <c r="F40" s="5"/>
      <c r="G40" s="21"/>
      <c r="H40" s="21"/>
      <c r="I40" s="21"/>
      <c r="J40" s="22"/>
      <c r="K40" s="11"/>
      <c r="L40" s="11"/>
      <c r="M40" s="11"/>
      <c r="N40" s="11"/>
      <c r="O40" s="11"/>
      <c r="P40" s="11"/>
    </row>
    <row r="41" spans="1:16" s="1" customFormat="1" x14ac:dyDescent="0.2">
      <c r="A41" s="68">
        <v>3251</v>
      </c>
      <c r="B41" s="66" t="s">
        <v>38</v>
      </c>
      <c r="C41" s="67">
        <v>0</v>
      </c>
      <c r="D41" s="67">
        <v>0</v>
      </c>
      <c r="E41" s="84"/>
      <c r="F41" s="4"/>
      <c r="G41" s="15"/>
      <c r="H41" s="15"/>
      <c r="I41" s="15"/>
      <c r="J41" s="15"/>
      <c r="K41" s="15"/>
      <c r="L41" s="15"/>
      <c r="M41" s="15"/>
      <c r="N41" s="15"/>
      <c r="O41" s="15"/>
      <c r="P41" s="15"/>
    </row>
    <row r="42" spans="1:16" s="1" customFormat="1" x14ac:dyDescent="0.2">
      <c r="A42" s="68">
        <v>3252</v>
      </c>
      <c r="B42" s="66" t="s">
        <v>39</v>
      </c>
      <c r="C42" s="67">
        <v>0</v>
      </c>
      <c r="D42" s="67">
        <v>0</v>
      </c>
      <c r="E42" s="84"/>
      <c r="F42" s="4"/>
      <c r="G42" s="15"/>
      <c r="H42" s="15"/>
      <c r="I42" s="15"/>
      <c r="J42" s="15"/>
      <c r="K42" s="15"/>
      <c r="L42" s="15"/>
      <c r="M42" s="15"/>
      <c r="N42" s="15"/>
      <c r="O42" s="15"/>
      <c r="P42" s="15"/>
    </row>
    <row r="43" spans="1:16" s="1" customFormat="1" x14ac:dyDescent="0.2">
      <c r="A43" s="68">
        <v>3253</v>
      </c>
      <c r="B43" s="66" t="s">
        <v>40</v>
      </c>
      <c r="C43" s="67">
        <v>1000</v>
      </c>
      <c r="D43" s="67">
        <v>0</v>
      </c>
      <c r="E43" s="84"/>
      <c r="F43" s="4"/>
      <c r="G43" s="15"/>
      <c r="H43" s="15"/>
      <c r="I43" s="23"/>
      <c r="J43" s="15"/>
      <c r="K43" s="15"/>
      <c r="L43" s="15"/>
      <c r="M43" s="15"/>
      <c r="N43" s="15"/>
      <c r="O43" s="15"/>
      <c r="P43" s="15"/>
    </row>
    <row r="44" spans="1:16" s="1" customFormat="1" x14ac:dyDescent="0.2">
      <c r="A44" s="68">
        <v>3254</v>
      </c>
      <c r="B44" s="66" t="s">
        <v>41</v>
      </c>
      <c r="C44" s="67">
        <f>2333177173+296214485</f>
        <v>2629391658</v>
      </c>
      <c r="D44" s="67">
        <f>2760602012.63+787715210.21</f>
        <v>3548317222.8400002</v>
      </c>
      <c r="E44" s="84"/>
      <c r="F44" s="6"/>
      <c r="G44" s="15"/>
      <c r="H44" s="15"/>
      <c r="I44" s="23"/>
      <c r="J44" s="15"/>
      <c r="K44" s="15"/>
      <c r="L44" s="15"/>
      <c r="M44" s="15"/>
      <c r="N44" s="15"/>
      <c r="O44" s="15"/>
      <c r="P44" s="15"/>
    </row>
    <row r="45" spans="1:16" s="1" customFormat="1" x14ac:dyDescent="0.2">
      <c r="A45" s="68">
        <v>3255</v>
      </c>
      <c r="B45" s="66" t="s">
        <v>42</v>
      </c>
      <c r="C45" s="67">
        <v>16484456078</v>
      </c>
      <c r="D45" s="67">
        <v>16542431597</v>
      </c>
      <c r="E45" s="84"/>
      <c r="F45" s="6"/>
      <c r="G45" s="24"/>
      <c r="H45" s="15"/>
      <c r="I45" s="23"/>
      <c r="J45" s="15"/>
      <c r="K45" s="15"/>
      <c r="L45" s="15"/>
      <c r="M45" s="15"/>
      <c r="N45" s="15"/>
      <c r="O45" s="15"/>
      <c r="P45" s="15"/>
    </row>
    <row r="46" spans="1:16" s="2" customFormat="1" x14ac:dyDescent="0.2">
      <c r="A46" s="68">
        <v>3260</v>
      </c>
      <c r="B46" s="66" t="s">
        <v>43</v>
      </c>
      <c r="C46" s="67">
        <v>1000</v>
      </c>
      <c r="D46" s="67">
        <v>0</v>
      </c>
      <c r="E46" s="84"/>
      <c r="F46" s="6"/>
      <c r="G46" s="24"/>
      <c r="H46" s="25"/>
      <c r="I46" s="25"/>
      <c r="J46" s="25"/>
      <c r="K46" s="25"/>
      <c r="L46" s="25"/>
      <c r="M46" s="25"/>
      <c r="N46" s="25"/>
      <c r="O46" s="25"/>
      <c r="P46" s="11"/>
    </row>
    <row r="47" spans="1:16" s="7" customFormat="1" x14ac:dyDescent="0.2">
      <c r="A47" s="62">
        <v>3500</v>
      </c>
      <c r="B47" s="63" t="s">
        <v>44</v>
      </c>
      <c r="C47" s="64">
        <v>0</v>
      </c>
      <c r="D47" s="64">
        <v>0</v>
      </c>
      <c r="E47" s="84"/>
      <c r="F47" s="6"/>
      <c r="G47" s="6"/>
      <c r="H47" s="25"/>
      <c r="I47" s="25"/>
      <c r="J47" s="23"/>
      <c r="K47" s="25"/>
      <c r="L47" s="25"/>
      <c r="M47" s="25"/>
      <c r="N47" s="25"/>
      <c r="O47" s="25"/>
      <c r="P47" s="13"/>
    </row>
    <row r="48" spans="1:16" s="7" customFormat="1" x14ac:dyDescent="0.2">
      <c r="A48" s="71">
        <v>4000</v>
      </c>
      <c r="B48" s="71" t="s">
        <v>45</v>
      </c>
      <c r="C48" s="64">
        <f>SUM(C49:C51)</f>
        <v>2075633000</v>
      </c>
      <c r="D48" s="64">
        <f>SUM(D49:D51)</f>
        <v>2073984957.5</v>
      </c>
      <c r="E48" s="84"/>
      <c r="F48" s="6"/>
      <c r="G48" s="26"/>
      <c r="H48" s="13"/>
      <c r="I48" s="13"/>
      <c r="J48" s="13"/>
      <c r="K48" s="13"/>
      <c r="L48" s="13"/>
      <c r="M48" s="13"/>
      <c r="N48" s="13"/>
      <c r="O48" s="13"/>
      <c r="P48" s="13"/>
    </row>
    <row r="49" spans="1:16" s="30" customFormat="1" x14ac:dyDescent="0.2">
      <c r="A49" s="68">
        <v>4100</v>
      </c>
      <c r="B49" s="68" t="s">
        <v>46</v>
      </c>
      <c r="C49" s="67">
        <v>2075633000</v>
      </c>
      <c r="D49" s="67">
        <v>2073984957.5</v>
      </c>
      <c r="E49" s="84"/>
      <c r="F49" s="5"/>
      <c r="G49" s="346"/>
      <c r="H49" s="11"/>
      <c r="I49" s="11"/>
      <c r="J49" s="11"/>
      <c r="K49" s="11"/>
      <c r="L49" s="11"/>
      <c r="M49" s="11"/>
      <c r="N49" s="11"/>
      <c r="O49" s="11"/>
      <c r="P49" s="11"/>
    </row>
    <row r="50" spans="1:16" s="30" customFormat="1" x14ac:dyDescent="0.2">
      <c r="A50" s="68">
        <v>4200</v>
      </c>
      <c r="B50" s="68" t="s">
        <v>47</v>
      </c>
      <c r="C50" s="67">
        <v>0</v>
      </c>
      <c r="D50" s="67">
        <v>0</v>
      </c>
      <c r="E50" s="84"/>
      <c r="F50" s="5"/>
      <c r="G50" s="346"/>
      <c r="H50" s="11"/>
      <c r="I50" s="11"/>
      <c r="J50" s="11"/>
      <c r="K50" s="11"/>
      <c r="L50" s="11"/>
      <c r="M50" s="11"/>
      <c r="N50" s="11"/>
      <c r="O50" s="11"/>
      <c r="P50" s="11"/>
    </row>
    <row r="51" spans="1:16" s="30" customFormat="1" x14ac:dyDescent="0.2">
      <c r="A51" s="68">
        <v>4300</v>
      </c>
      <c r="B51" s="68" t="s">
        <v>48</v>
      </c>
      <c r="C51" s="67">
        <v>0</v>
      </c>
      <c r="D51" s="67">
        <v>0</v>
      </c>
      <c r="E51" s="84"/>
      <c r="F51" s="5"/>
      <c r="G51" s="346"/>
      <c r="H51" s="11"/>
      <c r="I51" s="11"/>
      <c r="J51" s="11"/>
      <c r="K51" s="11"/>
      <c r="L51" s="11"/>
      <c r="M51" s="11"/>
      <c r="N51" s="11"/>
      <c r="O51" s="11"/>
      <c r="P51" s="11"/>
    </row>
    <row r="52" spans="1:16" s="7" customFormat="1" ht="16.5" customHeight="1" x14ac:dyDescent="0.2">
      <c r="A52" s="72"/>
      <c r="B52" s="72" t="s">
        <v>49</v>
      </c>
      <c r="C52" s="73">
        <f>+C6+C48</f>
        <v>46111387501</v>
      </c>
      <c r="D52" s="73">
        <f>+D6+D48</f>
        <v>54225152427.139999</v>
      </c>
      <c r="E52" s="84"/>
      <c r="F52" s="6"/>
      <c r="G52" s="26"/>
      <c r="H52" s="13"/>
      <c r="I52" s="13"/>
      <c r="J52" s="13"/>
      <c r="K52" s="13"/>
      <c r="L52" s="13"/>
      <c r="M52" s="13"/>
      <c r="N52" s="13"/>
      <c r="O52" s="13"/>
      <c r="P52" s="13"/>
    </row>
    <row r="53" spans="1:16" s="7" customFormat="1" ht="6.75" customHeight="1" x14ac:dyDescent="0.2">
      <c r="A53" s="76"/>
      <c r="B53" s="76"/>
      <c r="C53" s="80"/>
      <c r="D53" s="81"/>
      <c r="E53" s="84"/>
      <c r="F53" s="6"/>
      <c r="G53" s="26"/>
      <c r="H53" s="13"/>
      <c r="I53" s="13"/>
      <c r="J53" s="13"/>
      <c r="K53" s="13"/>
      <c r="L53" s="13"/>
      <c r="M53" s="13"/>
      <c r="N53" s="13"/>
      <c r="O53" s="13"/>
      <c r="P53" s="13"/>
    </row>
    <row r="54" spans="1:16" s="7" customFormat="1" ht="16.5" customHeight="1" x14ac:dyDescent="0.2">
      <c r="A54" s="72"/>
      <c r="B54" s="72" t="s">
        <v>50</v>
      </c>
      <c r="C54" s="73">
        <v>6183302106.3900003</v>
      </c>
      <c r="D54" s="73">
        <v>2827866143</v>
      </c>
      <c r="E54" s="84"/>
      <c r="F54" s="6"/>
      <c r="G54" s="26"/>
      <c r="H54" s="13"/>
      <c r="I54" s="13"/>
      <c r="J54" s="13"/>
      <c r="K54" s="13"/>
      <c r="L54" s="13"/>
      <c r="M54" s="13"/>
      <c r="N54" s="13"/>
      <c r="O54" s="13"/>
      <c r="P54" s="13"/>
    </row>
    <row r="55" spans="1:16" s="7" customFormat="1" ht="16.5" customHeight="1" x14ac:dyDescent="0.2">
      <c r="A55" s="76"/>
      <c r="B55" s="76"/>
      <c r="C55" s="80"/>
      <c r="D55" s="81"/>
      <c r="E55" s="84"/>
      <c r="F55" s="6"/>
      <c r="G55" s="26"/>
      <c r="H55" s="13"/>
      <c r="I55" s="13"/>
      <c r="J55" s="13"/>
      <c r="K55" s="13"/>
      <c r="L55" s="13"/>
      <c r="M55" s="13"/>
      <c r="N55" s="13"/>
      <c r="O55" s="13"/>
      <c r="P55" s="13"/>
    </row>
    <row r="56" spans="1:16" s="7" customFormat="1" x14ac:dyDescent="0.2">
      <c r="A56" s="69" t="s">
        <v>51</v>
      </c>
      <c r="B56" s="74"/>
      <c r="C56" s="75"/>
      <c r="D56" s="75"/>
      <c r="E56" s="83"/>
      <c r="F56" s="6"/>
      <c r="G56" s="26"/>
      <c r="H56" s="13"/>
      <c r="I56" s="13"/>
      <c r="J56" s="13"/>
      <c r="K56" s="13"/>
      <c r="L56" s="13"/>
      <c r="M56" s="13"/>
      <c r="N56" s="13"/>
      <c r="O56" s="13"/>
      <c r="P56" s="13"/>
    </row>
    <row r="57" spans="1:16" x14ac:dyDescent="0.2">
      <c r="A57" s="76"/>
      <c r="B57" s="76"/>
      <c r="C57" s="70"/>
      <c r="D57" s="70"/>
      <c r="G57" s="10"/>
      <c r="H57" s="10"/>
      <c r="I57" s="10"/>
      <c r="J57" s="10"/>
      <c r="K57" s="10"/>
      <c r="L57" s="10"/>
      <c r="M57" s="10"/>
      <c r="N57" s="10"/>
      <c r="O57" s="10"/>
      <c r="P57" s="10"/>
    </row>
    <row r="58" spans="1:16" ht="13.5" customHeight="1" x14ac:dyDescent="0.2">
      <c r="A58" s="76"/>
      <c r="B58" s="347" t="s">
        <v>52</v>
      </c>
      <c r="C58" s="347"/>
      <c r="D58" s="347"/>
      <c r="F58" s="27"/>
      <c r="G58" s="10"/>
      <c r="H58" s="10"/>
      <c r="I58" s="10"/>
      <c r="J58" s="10"/>
      <c r="K58" s="10"/>
      <c r="L58" s="10"/>
      <c r="M58" s="10"/>
      <c r="N58" s="10"/>
      <c r="O58" s="10"/>
      <c r="P58" s="10"/>
    </row>
    <row r="59" spans="1:16" x14ac:dyDescent="0.2">
      <c r="A59" s="76" t="s">
        <v>53</v>
      </c>
      <c r="B59" s="348" t="s">
        <v>54</v>
      </c>
      <c r="C59" s="348"/>
      <c r="D59" s="348"/>
      <c r="G59" s="10"/>
      <c r="H59" s="10"/>
      <c r="I59" s="10"/>
      <c r="J59" s="10"/>
      <c r="K59" s="10"/>
      <c r="L59" s="10"/>
      <c r="M59" s="10"/>
      <c r="N59" s="10"/>
      <c r="O59" s="10"/>
      <c r="P59" s="10"/>
    </row>
    <row r="60" spans="1:16" x14ac:dyDescent="0.2">
      <c r="A60" s="76"/>
      <c r="B60" s="76"/>
      <c r="C60" s="80"/>
      <c r="D60" s="81"/>
      <c r="G60" s="10"/>
      <c r="H60" s="10"/>
      <c r="I60" s="10"/>
      <c r="J60" s="10"/>
      <c r="K60" s="10"/>
      <c r="L60" s="10"/>
      <c r="M60" s="10"/>
      <c r="N60" s="10"/>
      <c r="O60" s="10"/>
      <c r="P60" s="10"/>
    </row>
    <row r="61" spans="1:16" x14ac:dyDescent="0.2">
      <c r="A61" s="77" t="s">
        <v>55</v>
      </c>
      <c r="B61" s="87" t="s">
        <v>56</v>
      </c>
      <c r="C61" s="77"/>
      <c r="D61" s="91" t="s">
        <v>57</v>
      </c>
      <c r="G61" s="10"/>
      <c r="H61" s="10"/>
      <c r="I61" s="10"/>
      <c r="J61" s="10"/>
      <c r="K61" s="10"/>
      <c r="L61" s="10"/>
      <c r="M61" s="10"/>
      <c r="N61" s="10"/>
      <c r="O61" s="10"/>
      <c r="P61" s="10"/>
    </row>
    <row r="62" spans="1:16" x14ac:dyDescent="0.2">
      <c r="A62" s="76"/>
      <c r="B62" s="86" t="s">
        <v>58</v>
      </c>
      <c r="C62" s="76"/>
      <c r="D62" s="86" t="s">
        <v>59</v>
      </c>
      <c r="G62" s="10"/>
      <c r="H62" s="10"/>
      <c r="I62" s="10"/>
      <c r="J62" s="10"/>
      <c r="K62" s="10"/>
      <c r="L62" s="10"/>
      <c r="M62" s="10"/>
      <c r="N62" s="10"/>
      <c r="O62" s="10"/>
      <c r="P62" s="10"/>
    </row>
    <row r="63" spans="1:16" x14ac:dyDescent="0.2">
      <c r="A63" s="77"/>
      <c r="B63" s="86"/>
      <c r="C63" s="78"/>
      <c r="D63" s="79"/>
      <c r="F63" s="6"/>
      <c r="G63" s="10"/>
      <c r="H63" s="10"/>
      <c r="I63" s="10"/>
      <c r="J63" s="10"/>
      <c r="K63" s="10"/>
      <c r="L63" s="10"/>
      <c r="M63" s="10"/>
      <c r="N63" s="10"/>
      <c r="O63" s="10"/>
      <c r="P63" s="10"/>
    </row>
    <row r="64" spans="1:16" x14ac:dyDescent="0.2">
      <c r="A64" s="76"/>
      <c r="B64" s="76"/>
      <c r="C64" s="80"/>
      <c r="D64" s="81"/>
      <c r="G64" s="10"/>
      <c r="H64" s="10"/>
      <c r="I64" s="10"/>
      <c r="J64" s="10"/>
      <c r="K64" s="10"/>
      <c r="L64" s="10"/>
      <c r="M64" s="10"/>
      <c r="N64" s="10"/>
      <c r="O64" s="10"/>
      <c r="P64" s="10"/>
    </row>
    <row r="65" spans="1:16" x14ac:dyDescent="0.2">
      <c r="A65" s="347"/>
      <c r="B65" s="347"/>
      <c r="C65" s="347"/>
      <c r="D65" s="347"/>
      <c r="G65" s="10"/>
      <c r="H65" s="10"/>
      <c r="I65" s="10"/>
      <c r="J65" s="10"/>
      <c r="K65" s="10"/>
      <c r="L65" s="10"/>
      <c r="M65" s="10"/>
      <c r="N65" s="10"/>
      <c r="O65" s="10"/>
      <c r="P65" s="10"/>
    </row>
    <row r="66" spans="1:16" x14ac:dyDescent="0.2">
      <c r="A66" s="348"/>
      <c r="B66" s="348"/>
      <c r="C66" s="348"/>
      <c r="D66" s="348"/>
      <c r="G66" s="10"/>
      <c r="H66" s="10"/>
      <c r="I66" s="10"/>
      <c r="J66" s="10"/>
      <c r="K66" s="10"/>
      <c r="L66" s="10"/>
      <c r="M66" s="10"/>
      <c r="N66" s="10"/>
      <c r="O66" s="10"/>
      <c r="P66" s="10"/>
    </row>
    <row r="67" spans="1:16" x14ac:dyDescent="0.2">
      <c r="A67" s="76"/>
      <c r="B67" s="76"/>
      <c r="C67" s="33"/>
      <c r="D67" s="76"/>
    </row>
    <row r="68" spans="1:16" x14ac:dyDescent="0.2">
      <c r="D68" s="12"/>
    </row>
  </sheetData>
  <mergeCells count="8">
    <mergeCell ref="A65:D65"/>
    <mergeCell ref="A66:D66"/>
    <mergeCell ref="A1:D1"/>
    <mergeCell ref="A2:D2"/>
    <mergeCell ref="A3:D3"/>
    <mergeCell ref="A4:D4"/>
    <mergeCell ref="B58:D58"/>
    <mergeCell ref="B59:D59"/>
  </mergeCells>
  <printOptions horizontalCentered="1" verticalCentered="1"/>
  <pageMargins left="0.9055118110236221" right="0.39370078740157483" top="0.59055118110236227" bottom="0.19685039370078741" header="0" footer="0"/>
  <pageSetup scale="85"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IV316"/>
  <sheetViews>
    <sheetView tabSelected="1" topLeftCell="A7" zoomScale="84" zoomScaleNormal="84" workbookViewId="0">
      <selection activeCell="J312" sqref="J312"/>
    </sheetView>
  </sheetViews>
  <sheetFormatPr baseColWidth="10" defaultColWidth="38.5703125" defaultRowHeight="36" customHeight="1" x14ac:dyDescent="0.2"/>
  <cols>
    <col min="1" max="1" width="14.42578125" customWidth="1"/>
    <col min="2" max="2" width="11.5703125" customWidth="1"/>
    <col min="3" max="3" width="10.140625" customWidth="1"/>
    <col min="4" max="4" width="10.42578125" customWidth="1"/>
    <col min="5" max="5" width="8" customWidth="1"/>
    <col min="6" max="6" width="4.5703125" style="131" customWidth="1"/>
    <col min="7" max="7" width="7.5703125" style="131" customWidth="1"/>
    <col min="8" max="8" width="8.42578125" style="131" customWidth="1"/>
    <col min="9" max="9" width="10.140625" style="131" customWidth="1"/>
    <col min="10" max="10" width="57.85546875" style="322" customWidth="1"/>
    <col min="11" max="11" width="19.7109375" customWidth="1"/>
    <col min="12" max="13" width="38.5703125" customWidth="1"/>
    <col min="14" max="14" width="22.28515625" customWidth="1"/>
    <col min="15" max="15" width="20.28515625" customWidth="1"/>
    <col min="16" max="16" width="19.42578125" customWidth="1"/>
    <col min="17" max="17" width="19.85546875" style="282" customWidth="1"/>
    <col min="18" max="18" width="28.42578125" customWidth="1"/>
    <col min="19" max="19" width="23.28515625" style="9" customWidth="1"/>
    <col min="20" max="20" width="22.42578125" customWidth="1"/>
    <col min="21" max="21" width="23.7109375" customWidth="1"/>
    <col min="22" max="22" width="38.5703125" customWidth="1"/>
    <col min="23" max="23" width="38.5703125" style="322" customWidth="1"/>
    <col min="24" max="24" width="38.5703125" style="322"/>
  </cols>
  <sheetData>
    <row r="1" spans="1:25" ht="109.5" customHeight="1" thickBot="1" x14ac:dyDescent="0.3">
      <c r="A1" s="352"/>
      <c r="B1" s="353"/>
      <c r="C1" s="353"/>
      <c r="D1" s="353"/>
      <c r="E1" s="353"/>
      <c r="F1" s="354"/>
      <c r="G1" s="354"/>
      <c r="H1" s="354"/>
      <c r="I1" s="353"/>
      <c r="J1" s="353"/>
      <c r="K1" s="353"/>
      <c r="L1" s="353"/>
      <c r="M1" s="353"/>
      <c r="N1" s="353"/>
      <c r="O1" s="353"/>
      <c r="P1" s="353"/>
      <c r="Q1" s="353"/>
      <c r="R1" s="353"/>
      <c r="S1" s="353"/>
      <c r="T1" s="353"/>
      <c r="U1" s="353"/>
      <c r="V1" s="355"/>
    </row>
    <row r="2" spans="1:25" ht="26.25" customHeight="1" x14ac:dyDescent="0.2">
      <c r="A2" s="356" t="s">
        <v>60</v>
      </c>
      <c r="B2" s="357"/>
      <c r="C2" s="357"/>
      <c r="D2" s="357"/>
      <c r="E2" s="357"/>
      <c r="F2" s="358"/>
      <c r="G2" s="358"/>
      <c r="H2" s="358"/>
      <c r="I2" s="357"/>
      <c r="J2" s="357"/>
      <c r="K2" s="357"/>
      <c r="L2" s="357"/>
      <c r="M2" s="357"/>
      <c r="N2" s="357"/>
      <c r="O2" s="357"/>
      <c r="P2" s="357"/>
      <c r="Q2" s="357"/>
      <c r="R2" s="357"/>
      <c r="S2" s="357"/>
      <c r="T2" s="357"/>
      <c r="U2" s="357"/>
      <c r="V2" s="359"/>
    </row>
    <row r="3" spans="1:25" ht="26.25" customHeight="1" x14ac:dyDescent="0.2">
      <c r="A3" s="360" t="s">
        <v>61</v>
      </c>
      <c r="B3" s="361"/>
      <c r="C3" s="361"/>
      <c r="D3" s="361"/>
      <c r="E3" s="361"/>
      <c r="F3" s="362"/>
      <c r="G3" s="362"/>
      <c r="H3" s="362"/>
      <c r="I3" s="361"/>
      <c r="J3" s="361"/>
      <c r="K3" s="361"/>
      <c r="L3" s="361"/>
      <c r="M3" s="361"/>
      <c r="N3" s="361"/>
      <c r="O3" s="361"/>
      <c r="P3" s="361"/>
      <c r="Q3" s="361"/>
      <c r="R3" s="361"/>
      <c r="S3" s="361"/>
      <c r="T3" s="361"/>
      <c r="U3" s="361"/>
      <c r="V3" s="363"/>
    </row>
    <row r="4" spans="1:25" ht="26.25" customHeight="1" thickBot="1" x14ac:dyDescent="0.25">
      <c r="A4" s="364" t="s">
        <v>62</v>
      </c>
      <c r="B4" s="365"/>
      <c r="C4" s="365"/>
      <c r="D4" s="365"/>
      <c r="E4" s="365"/>
      <c r="F4" s="366"/>
      <c r="G4" s="366"/>
      <c r="H4" s="366"/>
      <c r="I4" s="365"/>
      <c r="J4" s="365"/>
      <c r="K4" s="365"/>
      <c r="L4" s="365"/>
      <c r="M4" s="365"/>
      <c r="N4" s="365"/>
      <c r="O4" s="365"/>
      <c r="P4" s="365"/>
      <c r="Q4" s="365"/>
      <c r="R4" s="365"/>
      <c r="S4" s="365"/>
      <c r="T4" s="365"/>
      <c r="U4" s="365"/>
      <c r="V4" s="367"/>
    </row>
    <row r="5" spans="1:25" ht="36" customHeight="1" thickTop="1" thickBot="1" x14ac:dyDescent="0.25">
      <c r="A5" s="368" t="s">
        <v>63</v>
      </c>
      <c r="B5" s="369"/>
      <c r="C5" s="369"/>
      <c r="D5" s="369"/>
      <c r="E5" s="369"/>
      <c r="F5" s="369"/>
      <c r="G5" s="369"/>
      <c r="H5" s="369"/>
      <c r="I5" s="370"/>
      <c r="J5" s="371" t="s">
        <v>64</v>
      </c>
      <c r="K5" s="371" t="s">
        <v>65</v>
      </c>
      <c r="L5" s="373" t="s">
        <v>66</v>
      </c>
      <c r="M5" s="373"/>
      <c r="N5" s="371" t="s">
        <v>67</v>
      </c>
      <c r="O5" s="375" t="s">
        <v>68</v>
      </c>
      <c r="P5" s="376"/>
      <c r="Q5" s="376"/>
      <c r="R5" s="377"/>
      <c r="S5" s="378" t="s">
        <v>69</v>
      </c>
      <c r="T5" s="371" t="s">
        <v>70</v>
      </c>
      <c r="U5" s="380" t="s">
        <v>71</v>
      </c>
      <c r="V5" s="371" t="s">
        <v>72</v>
      </c>
      <c r="W5" s="372" t="s">
        <v>73</v>
      </c>
      <c r="X5" s="374" t="s">
        <v>74</v>
      </c>
    </row>
    <row r="6" spans="1:25" s="99" customFormat="1" ht="36" customHeight="1" thickTop="1" thickBot="1" x14ac:dyDescent="0.3">
      <c r="A6" s="94" t="s">
        <v>75</v>
      </c>
      <c r="B6" s="94" t="s">
        <v>4</v>
      </c>
      <c r="C6" s="95" t="s">
        <v>76</v>
      </c>
      <c r="D6" s="94" t="s">
        <v>77</v>
      </c>
      <c r="E6" s="94" t="s">
        <v>78</v>
      </c>
      <c r="F6" s="94" t="s">
        <v>79</v>
      </c>
      <c r="G6" s="94" t="s">
        <v>80</v>
      </c>
      <c r="H6" s="94" t="s">
        <v>81</v>
      </c>
      <c r="I6" s="96" t="s">
        <v>82</v>
      </c>
      <c r="J6" s="372"/>
      <c r="K6" s="372"/>
      <c r="L6" s="340" t="s">
        <v>83</v>
      </c>
      <c r="M6" s="97" t="s">
        <v>84</v>
      </c>
      <c r="N6" s="372"/>
      <c r="O6" s="98" t="s">
        <v>85</v>
      </c>
      <c r="P6" s="340" t="s">
        <v>86</v>
      </c>
      <c r="Q6" s="264" t="s">
        <v>87</v>
      </c>
      <c r="R6" s="98" t="s">
        <v>88</v>
      </c>
      <c r="S6" s="379"/>
      <c r="T6" s="372"/>
      <c r="U6" s="371"/>
      <c r="V6" s="372"/>
      <c r="W6" s="372"/>
      <c r="X6" s="374"/>
    </row>
    <row r="7" spans="1:25" ht="22.5" customHeight="1" thickTop="1" thickBot="1" x14ac:dyDescent="0.25">
      <c r="A7" s="100" t="s">
        <v>89</v>
      </c>
      <c r="B7" s="100"/>
      <c r="C7" s="100"/>
      <c r="D7" s="100"/>
      <c r="E7" s="100"/>
      <c r="F7" s="101"/>
      <c r="G7" s="101"/>
      <c r="H7" s="101"/>
      <c r="I7" s="102"/>
      <c r="J7" s="310" t="s">
        <v>90</v>
      </c>
      <c r="K7" s="103">
        <f t="shared" ref="K7:S7" si="0">+K8+K141</f>
        <v>26794764220</v>
      </c>
      <c r="L7" s="103">
        <f>+L8+L141</f>
        <v>4981967137</v>
      </c>
      <c r="M7" s="103">
        <f>+M8+M141</f>
        <v>0</v>
      </c>
      <c r="N7" s="103">
        <f t="shared" ref="N7:N70" si="1">K7+L7-M7</f>
        <v>31776731357</v>
      </c>
      <c r="O7" s="103">
        <f t="shared" si="0"/>
        <v>15685980510.5</v>
      </c>
      <c r="P7" s="103">
        <f t="shared" si="0"/>
        <v>13044380494.4</v>
      </c>
      <c r="Q7" s="265">
        <f t="shared" si="0"/>
        <v>3046370352.1000004</v>
      </c>
      <c r="R7" s="103">
        <f t="shared" si="0"/>
        <v>0</v>
      </c>
      <c r="S7" s="133">
        <f t="shared" si="0"/>
        <v>16871852354.120001</v>
      </c>
      <c r="T7" s="103">
        <f>+T8+T141</f>
        <v>17399962868.400002</v>
      </c>
      <c r="U7" s="104">
        <f>T7/S7</f>
        <v>1.0313012764215566</v>
      </c>
      <c r="V7" s="100"/>
      <c r="W7" s="324" t="s">
        <v>91</v>
      </c>
      <c r="X7" s="324" t="s">
        <v>92</v>
      </c>
      <c r="Y7" s="105" t="s">
        <v>92</v>
      </c>
    </row>
    <row r="8" spans="1:25" ht="22.5" customHeight="1" thickTop="1" thickBot="1" x14ac:dyDescent="0.25">
      <c r="A8" s="106">
        <v>1</v>
      </c>
      <c r="B8" s="107" t="s">
        <v>93</v>
      </c>
      <c r="C8" s="107"/>
      <c r="D8" s="107"/>
      <c r="E8" s="107"/>
      <c r="F8" s="108"/>
      <c r="G8" s="108"/>
      <c r="H8" s="108"/>
      <c r="I8" s="108"/>
      <c r="J8" s="311" t="s">
        <v>94</v>
      </c>
      <c r="K8" s="109">
        <f>+K9+K17</f>
        <v>23234586108</v>
      </c>
      <c r="L8" s="109">
        <f>+L9+L17</f>
        <v>0</v>
      </c>
      <c r="M8" s="109">
        <f>+M9+M17</f>
        <v>0</v>
      </c>
      <c r="N8" s="109">
        <f t="shared" si="1"/>
        <v>23234586108</v>
      </c>
      <c r="O8" s="109">
        <f t="shared" ref="O8:T8" si="2">+O9+O17</f>
        <v>10828243821.5</v>
      </c>
      <c r="P8" s="109">
        <f t="shared" si="2"/>
        <v>10446683222.4</v>
      </c>
      <c r="Q8" s="266">
        <f t="shared" si="2"/>
        <v>1959659064.1000001</v>
      </c>
      <c r="R8" s="109">
        <f t="shared" si="2"/>
        <v>0</v>
      </c>
      <c r="S8" s="133">
        <f t="shared" si="2"/>
        <v>6783032318.7700005</v>
      </c>
      <c r="T8" s="109">
        <f t="shared" si="2"/>
        <v>11194861908.940001</v>
      </c>
      <c r="U8" s="110">
        <f t="shared" ref="U8:U71" si="3">T8/S8</f>
        <v>1.6504214314240535</v>
      </c>
      <c r="V8" s="106"/>
      <c r="W8" s="325" t="s">
        <v>95</v>
      </c>
      <c r="X8" s="325"/>
      <c r="Y8" s="105" t="s">
        <v>92</v>
      </c>
    </row>
    <row r="9" spans="1:25" ht="22.5" customHeight="1" thickTop="1" thickBot="1" x14ac:dyDescent="0.25">
      <c r="A9" s="111">
        <v>1</v>
      </c>
      <c r="B9" s="112" t="s">
        <v>93</v>
      </c>
      <c r="C9" s="112" t="s">
        <v>93</v>
      </c>
      <c r="D9" s="112"/>
      <c r="E9" s="112"/>
      <c r="F9" s="113"/>
      <c r="G9" s="113"/>
      <c r="H9" s="113"/>
      <c r="I9" s="113"/>
      <c r="J9" s="312" t="s">
        <v>96</v>
      </c>
      <c r="K9" s="114">
        <f t="shared" ref="K9:T9" si="4">+K10</f>
        <v>0</v>
      </c>
      <c r="L9" s="114">
        <f>+L10</f>
        <v>0</v>
      </c>
      <c r="M9" s="114">
        <f>+M10</f>
        <v>0</v>
      </c>
      <c r="N9" s="114">
        <f t="shared" si="1"/>
        <v>0</v>
      </c>
      <c r="O9" s="114">
        <f t="shared" si="4"/>
        <v>0</v>
      </c>
      <c r="P9" s="114">
        <f t="shared" si="4"/>
        <v>0</v>
      </c>
      <c r="Q9" s="267">
        <f t="shared" si="4"/>
        <v>0</v>
      </c>
      <c r="R9" s="114">
        <f t="shared" si="4"/>
        <v>0</v>
      </c>
      <c r="S9" s="133">
        <f t="shared" si="4"/>
        <v>0</v>
      </c>
      <c r="T9" s="114">
        <f t="shared" si="4"/>
        <v>0</v>
      </c>
      <c r="U9" s="115" t="e">
        <f t="shared" si="3"/>
        <v>#DIV/0!</v>
      </c>
      <c r="V9" s="111"/>
      <c r="W9" s="326" t="s">
        <v>97</v>
      </c>
      <c r="X9" s="326" t="s">
        <v>98</v>
      </c>
      <c r="Y9" s="105" t="s">
        <v>92</v>
      </c>
    </row>
    <row r="10" spans="1:25" ht="22.5" customHeight="1" thickTop="1" thickBot="1" x14ac:dyDescent="0.25">
      <c r="A10" s="116" t="s">
        <v>89</v>
      </c>
      <c r="B10" s="117" t="s">
        <v>93</v>
      </c>
      <c r="C10" s="117" t="s">
        <v>93</v>
      </c>
      <c r="D10" s="117" t="s">
        <v>93</v>
      </c>
      <c r="E10" s="117"/>
      <c r="F10" s="118"/>
      <c r="G10" s="118"/>
      <c r="H10" s="118"/>
      <c r="I10" s="118"/>
      <c r="J10" s="313" t="s">
        <v>99</v>
      </c>
      <c r="K10" s="119">
        <f>+K11+K14</f>
        <v>0</v>
      </c>
      <c r="L10" s="119">
        <f>+L11+L14</f>
        <v>0</v>
      </c>
      <c r="M10" s="119">
        <f>+M11+M14</f>
        <v>0</v>
      </c>
      <c r="N10" s="119">
        <f t="shared" si="1"/>
        <v>0</v>
      </c>
      <c r="O10" s="119">
        <f t="shared" ref="O10:T10" si="5">+O11+O14</f>
        <v>0</v>
      </c>
      <c r="P10" s="119">
        <f t="shared" si="5"/>
        <v>0</v>
      </c>
      <c r="Q10" s="268">
        <f t="shared" si="5"/>
        <v>0</v>
      </c>
      <c r="R10" s="119">
        <f t="shared" si="5"/>
        <v>0</v>
      </c>
      <c r="S10" s="133">
        <f t="shared" si="5"/>
        <v>0</v>
      </c>
      <c r="T10" s="119">
        <f t="shared" si="5"/>
        <v>0</v>
      </c>
      <c r="U10" s="120" t="e">
        <f t="shared" si="3"/>
        <v>#DIV/0!</v>
      </c>
      <c r="V10" s="117"/>
      <c r="W10" s="327" t="s">
        <v>100</v>
      </c>
      <c r="X10" s="327" t="s">
        <v>101</v>
      </c>
      <c r="Y10" s="105" t="s">
        <v>92</v>
      </c>
    </row>
    <row r="11" spans="1:25" s="126" customFormat="1" ht="22.5" customHeight="1" thickTop="1" thickBot="1" x14ac:dyDescent="0.3">
      <c r="A11" s="305" t="s">
        <v>89</v>
      </c>
      <c r="B11" s="305" t="s">
        <v>93</v>
      </c>
      <c r="C11" s="305" t="s">
        <v>93</v>
      </c>
      <c r="D11" s="305" t="s">
        <v>93</v>
      </c>
      <c r="E11" s="121" t="s">
        <v>93</v>
      </c>
      <c r="F11" s="122"/>
      <c r="G11" s="122"/>
      <c r="H11" s="122"/>
      <c r="I11" s="122"/>
      <c r="J11" s="314" t="s">
        <v>102</v>
      </c>
      <c r="K11" s="123">
        <f>+K12+K13</f>
        <v>0</v>
      </c>
      <c r="L11" s="123">
        <f>+L12+L13</f>
        <v>0</v>
      </c>
      <c r="M11" s="123">
        <f>+M12+M13</f>
        <v>0</v>
      </c>
      <c r="N11" s="123">
        <f t="shared" si="1"/>
        <v>0</v>
      </c>
      <c r="O11" s="123">
        <f t="shared" ref="O11:T11" si="6">+O12+O13</f>
        <v>0</v>
      </c>
      <c r="P11" s="123">
        <f t="shared" si="6"/>
        <v>0</v>
      </c>
      <c r="Q11" s="269">
        <f t="shared" si="6"/>
        <v>0</v>
      </c>
      <c r="R11" s="123">
        <f t="shared" si="6"/>
        <v>0</v>
      </c>
      <c r="S11" s="133">
        <f t="shared" si="6"/>
        <v>0</v>
      </c>
      <c r="T11" s="123">
        <f t="shared" si="6"/>
        <v>0</v>
      </c>
      <c r="U11" s="124" t="e">
        <f t="shared" si="3"/>
        <v>#DIV/0!</v>
      </c>
      <c r="V11" s="125"/>
      <c r="W11" s="339" t="s">
        <v>103</v>
      </c>
      <c r="X11" s="339" t="s">
        <v>104</v>
      </c>
      <c r="Y11" s="105" t="s">
        <v>92</v>
      </c>
    </row>
    <row r="12" spans="1:25" ht="22.5" customHeight="1" thickTop="1" thickBot="1" x14ac:dyDescent="0.25">
      <c r="A12" s="122" t="s">
        <v>89</v>
      </c>
      <c r="B12" s="122" t="s">
        <v>93</v>
      </c>
      <c r="C12" s="122" t="s">
        <v>93</v>
      </c>
      <c r="D12" s="122" t="s">
        <v>93</v>
      </c>
      <c r="E12" s="127" t="s">
        <v>93</v>
      </c>
      <c r="F12" s="305" t="s">
        <v>93</v>
      </c>
      <c r="G12" s="122"/>
      <c r="H12" s="122"/>
      <c r="I12" s="122"/>
      <c r="J12" s="315" t="s">
        <v>105</v>
      </c>
      <c r="K12" s="128">
        <v>0</v>
      </c>
      <c r="L12" s="128"/>
      <c r="M12" s="128"/>
      <c r="N12" s="128">
        <f t="shared" si="1"/>
        <v>0</v>
      </c>
      <c r="O12" s="128"/>
      <c r="P12" s="128"/>
      <c r="Q12" s="270"/>
      <c r="R12" s="128"/>
      <c r="S12" s="135">
        <v>0</v>
      </c>
      <c r="T12" s="128"/>
      <c r="U12" s="129" t="e">
        <f t="shared" si="3"/>
        <v>#DIV/0!</v>
      </c>
      <c r="V12" s="130"/>
      <c r="W12" s="328"/>
      <c r="X12" s="328"/>
      <c r="Y12" s="105" t="s">
        <v>92</v>
      </c>
    </row>
    <row r="13" spans="1:25" ht="22.5" customHeight="1" thickTop="1" thickBot="1" x14ac:dyDescent="0.25">
      <c r="A13" s="122" t="s">
        <v>89</v>
      </c>
      <c r="B13" s="122" t="s">
        <v>93</v>
      </c>
      <c r="C13" s="122" t="s">
        <v>93</v>
      </c>
      <c r="D13" s="122" t="s">
        <v>93</v>
      </c>
      <c r="E13" s="127" t="s">
        <v>93</v>
      </c>
      <c r="F13" s="305" t="s">
        <v>106</v>
      </c>
      <c r="G13" s="122"/>
      <c r="H13" s="122"/>
      <c r="I13" s="122"/>
      <c r="J13" s="315" t="s">
        <v>107</v>
      </c>
      <c r="K13" s="128"/>
      <c r="L13" s="128"/>
      <c r="M13" s="128"/>
      <c r="N13" s="128">
        <f t="shared" si="1"/>
        <v>0</v>
      </c>
      <c r="O13" s="128"/>
      <c r="P13" s="128"/>
      <c r="Q13" s="270"/>
      <c r="R13" s="128"/>
      <c r="S13" s="135"/>
      <c r="T13" s="128"/>
      <c r="U13" s="129" t="e">
        <f t="shared" si="3"/>
        <v>#DIV/0!</v>
      </c>
      <c r="V13" s="130"/>
      <c r="W13" s="328"/>
      <c r="X13" s="328"/>
      <c r="Y13" s="105" t="s">
        <v>92</v>
      </c>
    </row>
    <row r="14" spans="1:25" s="126" customFormat="1" ht="22.5" customHeight="1" thickTop="1" thickBot="1" x14ac:dyDescent="0.3">
      <c r="A14" s="305" t="s">
        <v>89</v>
      </c>
      <c r="B14" s="305" t="s">
        <v>93</v>
      </c>
      <c r="C14" s="305" t="s">
        <v>93</v>
      </c>
      <c r="D14" s="305" t="s">
        <v>93</v>
      </c>
      <c r="E14" s="121" t="s">
        <v>106</v>
      </c>
      <c r="F14" s="122"/>
      <c r="G14" s="122"/>
      <c r="H14" s="131"/>
      <c r="I14" s="122"/>
      <c r="J14" s="316" t="s">
        <v>108</v>
      </c>
      <c r="K14" s="133">
        <f>+K15+K16</f>
        <v>0</v>
      </c>
      <c r="L14" s="133">
        <f>+L15+L16</f>
        <v>0</v>
      </c>
      <c r="M14" s="133">
        <f>+M15+M16</f>
        <v>0</v>
      </c>
      <c r="N14" s="133">
        <f t="shared" si="1"/>
        <v>0</v>
      </c>
      <c r="O14" s="133">
        <f t="shared" ref="O14:T14" si="7">+O15+O16</f>
        <v>0</v>
      </c>
      <c r="P14" s="133">
        <f t="shared" si="7"/>
        <v>0</v>
      </c>
      <c r="Q14" s="271">
        <f t="shared" si="7"/>
        <v>0</v>
      </c>
      <c r="R14" s="133">
        <f t="shared" si="7"/>
        <v>0</v>
      </c>
      <c r="S14" s="133">
        <f t="shared" si="7"/>
        <v>0</v>
      </c>
      <c r="T14" s="133">
        <f t="shared" si="7"/>
        <v>0</v>
      </c>
      <c r="U14" s="134" t="e">
        <f t="shared" si="3"/>
        <v>#DIV/0!</v>
      </c>
      <c r="V14" s="125"/>
      <c r="W14" s="339" t="s">
        <v>109</v>
      </c>
      <c r="X14" s="339" t="s">
        <v>110</v>
      </c>
      <c r="Y14" s="105" t="s">
        <v>92</v>
      </c>
    </row>
    <row r="15" spans="1:25" ht="22.5" customHeight="1" thickTop="1" thickBot="1" x14ac:dyDescent="0.25">
      <c r="A15" s="122" t="s">
        <v>89</v>
      </c>
      <c r="B15" s="122" t="s">
        <v>93</v>
      </c>
      <c r="C15" s="122" t="s">
        <v>93</v>
      </c>
      <c r="D15" s="122" t="s">
        <v>93</v>
      </c>
      <c r="E15" s="127" t="s">
        <v>106</v>
      </c>
      <c r="F15" s="305" t="s">
        <v>93</v>
      </c>
      <c r="G15" s="122"/>
      <c r="H15" s="122"/>
      <c r="I15" s="122"/>
      <c r="J15" s="317" t="s">
        <v>111</v>
      </c>
      <c r="K15" s="135"/>
      <c r="L15" s="135"/>
      <c r="M15" s="135"/>
      <c r="N15" s="128">
        <f t="shared" si="1"/>
        <v>0</v>
      </c>
      <c r="O15" s="135"/>
      <c r="P15" s="135"/>
      <c r="Q15" s="272"/>
      <c r="R15" s="135"/>
      <c r="S15" s="135"/>
      <c r="T15" s="135"/>
      <c r="U15" s="136" t="e">
        <f t="shared" si="3"/>
        <v>#DIV/0!</v>
      </c>
      <c r="V15" s="130"/>
      <c r="W15" s="328"/>
      <c r="X15" s="328"/>
      <c r="Y15" s="105" t="s">
        <v>92</v>
      </c>
    </row>
    <row r="16" spans="1:25" ht="22.5" customHeight="1" thickTop="1" thickBot="1" x14ac:dyDescent="0.25">
      <c r="A16" s="122" t="s">
        <v>89</v>
      </c>
      <c r="B16" s="122" t="s">
        <v>93</v>
      </c>
      <c r="C16" s="122" t="s">
        <v>93</v>
      </c>
      <c r="D16" s="122" t="s">
        <v>93</v>
      </c>
      <c r="E16" s="127" t="s">
        <v>106</v>
      </c>
      <c r="F16" s="305" t="s">
        <v>106</v>
      </c>
      <c r="G16" s="122"/>
      <c r="H16" s="122"/>
      <c r="I16" s="122"/>
      <c r="J16" s="317" t="s">
        <v>112</v>
      </c>
      <c r="K16" s="135"/>
      <c r="L16" s="135"/>
      <c r="M16" s="135"/>
      <c r="N16" s="128">
        <f t="shared" si="1"/>
        <v>0</v>
      </c>
      <c r="O16" s="135"/>
      <c r="P16" s="135"/>
      <c r="Q16" s="272"/>
      <c r="R16" s="135"/>
      <c r="S16" s="135"/>
      <c r="T16" s="135"/>
      <c r="U16" s="136" t="e">
        <f t="shared" si="3"/>
        <v>#DIV/0!</v>
      </c>
      <c r="V16" s="130"/>
      <c r="W16" s="328"/>
      <c r="X16" s="328"/>
      <c r="Y16" s="105" t="s">
        <v>92</v>
      </c>
    </row>
    <row r="17" spans="1:25" ht="22.5" customHeight="1" thickTop="1" thickBot="1" x14ac:dyDescent="0.25">
      <c r="A17" s="111" t="s">
        <v>89</v>
      </c>
      <c r="B17" s="112" t="s">
        <v>93</v>
      </c>
      <c r="C17" s="112" t="s">
        <v>106</v>
      </c>
      <c r="D17" s="112"/>
      <c r="E17" s="112"/>
      <c r="F17" s="113"/>
      <c r="G17" s="113"/>
      <c r="H17" s="113"/>
      <c r="I17" s="113"/>
      <c r="J17" s="312" t="s">
        <v>113</v>
      </c>
      <c r="K17" s="114">
        <f t="shared" ref="K17:S17" si="8">+K18+K33+K76+K84+K110</f>
        <v>23234586108</v>
      </c>
      <c r="L17" s="114">
        <f>+L18+L33+L76+L84+L110</f>
        <v>0</v>
      </c>
      <c r="M17" s="114">
        <f>+M18+M33+M76+M84+M110</f>
        <v>0</v>
      </c>
      <c r="N17" s="114">
        <f t="shared" si="1"/>
        <v>23234586108</v>
      </c>
      <c r="O17" s="114">
        <f t="shared" si="8"/>
        <v>10828243821.5</v>
      </c>
      <c r="P17" s="114">
        <f t="shared" si="8"/>
        <v>10446683222.4</v>
      </c>
      <c r="Q17" s="267">
        <f t="shared" si="8"/>
        <v>1959659064.1000001</v>
      </c>
      <c r="R17" s="114">
        <f t="shared" si="8"/>
        <v>0</v>
      </c>
      <c r="S17" s="133">
        <f t="shared" si="8"/>
        <v>6783032318.7700005</v>
      </c>
      <c r="T17" s="114">
        <f>+T18+T33+T76+T84+T110</f>
        <v>11194861908.940001</v>
      </c>
      <c r="U17" s="115">
        <f t="shared" si="3"/>
        <v>1.6504214314240535</v>
      </c>
      <c r="V17" s="111"/>
      <c r="W17" s="326" t="s">
        <v>114</v>
      </c>
      <c r="X17" s="326" t="s">
        <v>115</v>
      </c>
      <c r="Y17" s="105" t="s">
        <v>92</v>
      </c>
    </row>
    <row r="18" spans="1:25" ht="22.5" customHeight="1" thickTop="1" thickBot="1" x14ac:dyDescent="0.25">
      <c r="A18" s="116" t="s">
        <v>89</v>
      </c>
      <c r="B18" s="117" t="s">
        <v>93</v>
      </c>
      <c r="C18" s="117" t="s">
        <v>106</v>
      </c>
      <c r="D18" s="117" t="s">
        <v>93</v>
      </c>
      <c r="E18" s="117"/>
      <c r="F18" s="118"/>
      <c r="G18" s="118"/>
      <c r="H18" s="118"/>
      <c r="I18" s="118"/>
      <c r="J18" s="313" t="s">
        <v>116</v>
      </c>
      <c r="K18" s="119">
        <f t="shared" ref="K18:M19" si="9">+K19</f>
        <v>6151937533</v>
      </c>
      <c r="L18" s="119">
        <f t="shared" si="9"/>
        <v>0</v>
      </c>
      <c r="M18" s="119">
        <f t="shared" si="9"/>
        <v>0</v>
      </c>
      <c r="N18" s="119">
        <f t="shared" si="1"/>
        <v>6151937533</v>
      </c>
      <c r="O18" s="119">
        <f t="shared" ref="O18:T19" si="10">+O19</f>
        <v>35000000</v>
      </c>
      <c r="P18" s="119">
        <f t="shared" si="10"/>
        <v>4886550426.3999996</v>
      </c>
      <c r="Q18" s="268">
        <f t="shared" si="10"/>
        <v>1230387106.6000001</v>
      </c>
      <c r="R18" s="119">
        <f t="shared" si="10"/>
        <v>0</v>
      </c>
      <c r="S18" s="133">
        <f>+S19</f>
        <v>0</v>
      </c>
      <c r="T18" s="119">
        <f t="shared" si="10"/>
        <v>2926536034</v>
      </c>
      <c r="U18" s="120" t="e">
        <f t="shared" si="3"/>
        <v>#DIV/0!</v>
      </c>
      <c r="V18" s="117"/>
      <c r="W18" s="327" t="s">
        <v>117</v>
      </c>
      <c r="X18" s="327" t="s">
        <v>118</v>
      </c>
      <c r="Y18" s="105" t="s">
        <v>92</v>
      </c>
    </row>
    <row r="19" spans="1:25" s="288" customFormat="1" ht="22.5" customHeight="1" thickTop="1" thickBot="1" x14ac:dyDescent="0.25">
      <c r="A19" s="296" t="s">
        <v>89</v>
      </c>
      <c r="B19" s="296" t="s">
        <v>93</v>
      </c>
      <c r="C19" s="144" t="s">
        <v>106</v>
      </c>
      <c r="D19" s="296" t="s">
        <v>93</v>
      </c>
      <c r="E19" s="144" t="s">
        <v>93</v>
      </c>
      <c r="F19" s="145"/>
      <c r="G19" s="145"/>
      <c r="H19" s="145"/>
      <c r="I19" s="145"/>
      <c r="J19" s="318" t="s">
        <v>119</v>
      </c>
      <c r="K19" s="133">
        <f t="shared" si="9"/>
        <v>6151937533</v>
      </c>
      <c r="L19" s="133">
        <f t="shared" si="9"/>
        <v>0</v>
      </c>
      <c r="M19" s="133">
        <f t="shared" si="9"/>
        <v>0</v>
      </c>
      <c r="N19" s="297">
        <f t="shared" si="1"/>
        <v>6151937533</v>
      </c>
      <c r="O19" s="297">
        <f t="shared" si="10"/>
        <v>35000000</v>
      </c>
      <c r="P19" s="297">
        <f t="shared" si="10"/>
        <v>4886550426.3999996</v>
      </c>
      <c r="Q19" s="285">
        <f t="shared" si="10"/>
        <v>1230387106.6000001</v>
      </c>
      <c r="R19" s="297">
        <f t="shared" si="10"/>
        <v>0</v>
      </c>
      <c r="S19" s="133">
        <f>+S20</f>
        <v>0</v>
      </c>
      <c r="T19" s="297">
        <f t="shared" si="10"/>
        <v>2926536034</v>
      </c>
      <c r="U19" s="286" t="e">
        <f t="shared" si="3"/>
        <v>#DIV/0!</v>
      </c>
      <c r="V19" s="283"/>
      <c r="W19" s="329" t="s">
        <v>120</v>
      </c>
      <c r="X19" s="329" t="s">
        <v>92</v>
      </c>
      <c r="Y19" s="287" t="s">
        <v>92</v>
      </c>
    </row>
    <row r="20" spans="1:25" s="288" customFormat="1" ht="22.5" customHeight="1" thickTop="1" thickBot="1" x14ac:dyDescent="0.25">
      <c r="A20" s="283" t="s">
        <v>89</v>
      </c>
      <c r="B20" s="283" t="s">
        <v>93</v>
      </c>
      <c r="C20" s="145" t="s">
        <v>106</v>
      </c>
      <c r="D20" s="283" t="s">
        <v>93</v>
      </c>
      <c r="E20" s="283" t="s">
        <v>93</v>
      </c>
      <c r="F20" s="144" t="s">
        <v>93</v>
      </c>
      <c r="G20" s="145"/>
      <c r="H20" s="145"/>
      <c r="I20" s="145"/>
      <c r="J20" s="318" t="s">
        <v>121</v>
      </c>
      <c r="K20" s="133">
        <f t="shared" ref="K20:T20" si="11">+K21+K24+K27+K30</f>
        <v>6151937533</v>
      </c>
      <c r="L20" s="133">
        <f>+L21+L24+L27+L30</f>
        <v>0</v>
      </c>
      <c r="M20" s="133">
        <f>+M21+M24+M27+M30</f>
        <v>0</v>
      </c>
      <c r="N20" s="297">
        <f t="shared" si="1"/>
        <v>6151937533</v>
      </c>
      <c r="O20" s="297">
        <f t="shared" si="11"/>
        <v>35000000</v>
      </c>
      <c r="P20" s="297">
        <f t="shared" si="11"/>
        <v>4886550426.3999996</v>
      </c>
      <c r="Q20" s="285">
        <f t="shared" si="11"/>
        <v>1230387106.6000001</v>
      </c>
      <c r="R20" s="297">
        <f t="shared" si="11"/>
        <v>0</v>
      </c>
      <c r="S20" s="133">
        <f t="shared" si="11"/>
        <v>0</v>
      </c>
      <c r="T20" s="297">
        <f t="shared" si="11"/>
        <v>2926536034</v>
      </c>
      <c r="U20" s="286" t="e">
        <f t="shared" si="3"/>
        <v>#DIV/0!</v>
      </c>
      <c r="V20" s="283"/>
      <c r="W20" s="329" t="s">
        <v>122</v>
      </c>
      <c r="X20" s="329" t="s">
        <v>123</v>
      </c>
      <c r="Y20" s="287" t="s">
        <v>92</v>
      </c>
    </row>
    <row r="21" spans="1:25" s="288" customFormat="1" ht="22.5" customHeight="1" thickTop="1" thickBot="1" x14ac:dyDescent="0.25">
      <c r="A21" s="283" t="s">
        <v>89</v>
      </c>
      <c r="B21" s="283" t="s">
        <v>93</v>
      </c>
      <c r="C21" s="145" t="s">
        <v>106</v>
      </c>
      <c r="D21" s="283" t="s">
        <v>93</v>
      </c>
      <c r="E21" s="283" t="s">
        <v>93</v>
      </c>
      <c r="F21" s="283" t="s">
        <v>93</v>
      </c>
      <c r="G21" s="144" t="s">
        <v>93</v>
      </c>
      <c r="H21" s="145"/>
      <c r="I21" s="145"/>
      <c r="J21" s="318" t="s">
        <v>124</v>
      </c>
      <c r="K21" s="133">
        <f t="shared" ref="K21:T21" si="12">SUM(K22:K23)</f>
        <v>23906000</v>
      </c>
      <c r="L21" s="133">
        <f>SUM(L22:L23)</f>
        <v>0</v>
      </c>
      <c r="M21" s="133">
        <f>SUM(M22:M23)</f>
        <v>0</v>
      </c>
      <c r="N21" s="297">
        <f t="shared" si="1"/>
        <v>23906000</v>
      </c>
      <c r="O21" s="297">
        <f t="shared" si="12"/>
        <v>0</v>
      </c>
      <c r="P21" s="297">
        <f t="shared" si="12"/>
        <v>19124800</v>
      </c>
      <c r="Q21" s="285">
        <f t="shared" si="12"/>
        <v>4781200</v>
      </c>
      <c r="R21" s="297">
        <f t="shared" si="12"/>
        <v>0</v>
      </c>
      <c r="S21" s="133">
        <f>SUM(S22:S23)</f>
        <v>0</v>
      </c>
      <c r="T21" s="297">
        <f t="shared" si="12"/>
        <v>11952953</v>
      </c>
      <c r="U21" s="286" t="e">
        <f t="shared" si="3"/>
        <v>#DIV/0!</v>
      </c>
      <c r="V21" s="283"/>
      <c r="W21" s="329"/>
      <c r="X21" s="329"/>
      <c r="Y21" s="287" t="s">
        <v>92</v>
      </c>
    </row>
    <row r="22" spans="1:25" s="288" customFormat="1" ht="22.5" customHeight="1" thickTop="1" thickBot="1" x14ac:dyDescent="0.25">
      <c r="A22" s="283" t="s">
        <v>89</v>
      </c>
      <c r="B22" s="283" t="s">
        <v>93</v>
      </c>
      <c r="C22" s="145" t="s">
        <v>106</v>
      </c>
      <c r="D22" s="283" t="s">
        <v>93</v>
      </c>
      <c r="E22" s="283" t="s">
        <v>93</v>
      </c>
      <c r="F22" s="283" t="s">
        <v>93</v>
      </c>
      <c r="G22" s="283" t="s">
        <v>93</v>
      </c>
      <c r="H22" s="283" t="s">
        <v>93</v>
      </c>
      <c r="I22" s="145"/>
      <c r="J22" s="319" t="s">
        <v>125</v>
      </c>
      <c r="K22" s="135">
        <v>23906000</v>
      </c>
      <c r="L22" s="135"/>
      <c r="M22" s="135"/>
      <c r="N22" s="293">
        <f t="shared" si="1"/>
        <v>23906000</v>
      </c>
      <c r="O22" s="293"/>
      <c r="P22" s="293">
        <f>+N22-Q22</f>
        <v>19124800</v>
      </c>
      <c r="Q22" s="290">
        <f>+N22*0.2</f>
        <v>4781200</v>
      </c>
      <c r="R22" s="293"/>
      <c r="S22" s="135"/>
      <c r="T22" s="293">
        <v>11952953</v>
      </c>
      <c r="U22" s="291" t="e">
        <f t="shared" si="3"/>
        <v>#DIV/0!</v>
      </c>
      <c r="V22" s="283"/>
      <c r="W22" s="329"/>
      <c r="X22" s="329"/>
      <c r="Y22" s="287" t="s">
        <v>92</v>
      </c>
    </row>
    <row r="23" spans="1:25" ht="22.5" customHeight="1" thickTop="1" thickBot="1" x14ac:dyDescent="0.25">
      <c r="A23" s="130" t="s">
        <v>89</v>
      </c>
      <c r="B23" s="130" t="s">
        <v>93</v>
      </c>
      <c r="C23" s="122" t="s">
        <v>106</v>
      </c>
      <c r="D23" s="130" t="s">
        <v>93</v>
      </c>
      <c r="E23" s="130" t="s">
        <v>93</v>
      </c>
      <c r="F23" s="130" t="s">
        <v>93</v>
      </c>
      <c r="G23" s="130" t="s">
        <v>93</v>
      </c>
      <c r="H23" s="122" t="s">
        <v>106</v>
      </c>
      <c r="I23" s="122"/>
      <c r="J23" s="315" t="s">
        <v>126</v>
      </c>
      <c r="K23" s="135"/>
      <c r="L23" s="135"/>
      <c r="M23" s="135"/>
      <c r="N23" s="128">
        <f t="shared" si="1"/>
        <v>0</v>
      </c>
      <c r="O23" s="128"/>
      <c r="P23" s="128"/>
      <c r="Q23" s="270"/>
      <c r="R23" s="128"/>
      <c r="S23" s="135"/>
      <c r="T23" s="128"/>
      <c r="U23" s="129" t="e">
        <f t="shared" si="3"/>
        <v>#DIV/0!</v>
      </c>
      <c r="V23" s="130"/>
      <c r="W23" s="328"/>
      <c r="X23" s="328"/>
      <c r="Y23" s="105" t="s">
        <v>92</v>
      </c>
    </row>
    <row r="24" spans="1:25" s="288" customFormat="1" ht="22.5" customHeight="1" thickTop="1" thickBot="1" x14ac:dyDescent="0.25">
      <c r="A24" s="283" t="s">
        <v>89</v>
      </c>
      <c r="B24" s="283" t="s">
        <v>93</v>
      </c>
      <c r="C24" s="145" t="s">
        <v>106</v>
      </c>
      <c r="D24" s="283" t="s">
        <v>93</v>
      </c>
      <c r="E24" s="283" t="s">
        <v>93</v>
      </c>
      <c r="F24" s="283" t="s">
        <v>93</v>
      </c>
      <c r="G24" s="144" t="s">
        <v>106</v>
      </c>
      <c r="H24" s="145"/>
      <c r="I24" s="145"/>
      <c r="J24" s="318" t="s">
        <v>127</v>
      </c>
      <c r="K24" s="133">
        <f t="shared" ref="K24:T24" si="13">SUM(K25:K26)</f>
        <v>6128030533</v>
      </c>
      <c r="L24" s="133">
        <f>SUM(L25:L26)</f>
        <v>0</v>
      </c>
      <c r="M24" s="133">
        <f>SUM(M25:M26)</f>
        <v>0</v>
      </c>
      <c r="N24" s="297">
        <f t="shared" si="1"/>
        <v>6128030533</v>
      </c>
      <c r="O24" s="297">
        <f t="shared" si="13"/>
        <v>35000000</v>
      </c>
      <c r="P24" s="297">
        <f t="shared" si="13"/>
        <v>4867424626.3999996</v>
      </c>
      <c r="Q24" s="285">
        <f t="shared" si="13"/>
        <v>1225605906.6000001</v>
      </c>
      <c r="R24" s="297">
        <f t="shared" si="13"/>
        <v>0</v>
      </c>
      <c r="S24" s="133">
        <f t="shared" si="13"/>
        <v>0</v>
      </c>
      <c r="T24" s="297">
        <f t="shared" si="13"/>
        <v>2914583081</v>
      </c>
      <c r="U24" s="286" t="e">
        <f t="shared" si="3"/>
        <v>#DIV/0!</v>
      </c>
      <c r="V24" s="283"/>
      <c r="W24" s="329"/>
      <c r="X24" s="329"/>
      <c r="Y24" s="287" t="s">
        <v>92</v>
      </c>
    </row>
    <row r="25" spans="1:25" s="288" customFormat="1" ht="22.5" customHeight="1" thickTop="1" thickBot="1" x14ac:dyDescent="0.25">
      <c r="A25" s="283" t="s">
        <v>89</v>
      </c>
      <c r="B25" s="283" t="s">
        <v>93</v>
      </c>
      <c r="C25" s="145" t="s">
        <v>106</v>
      </c>
      <c r="D25" s="283" t="s">
        <v>93</v>
      </c>
      <c r="E25" s="283" t="s">
        <v>93</v>
      </c>
      <c r="F25" s="283" t="s">
        <v>93</v>
      </c>
      <c r="G25" s="145" t="s">
        <v>106</v>
      </c>
      <c r="H25" s="145" t="s">
        <v>93</v>
      </c>
      <c r="I25" s="145"/>
      <c r="J25" s="319" t="s">
        <v>128</v>
      </c>
      <c r="K25" s="135">
        <v>6128029533</v>
      </c>
      <c r="L25" s="135"/>
      <c r="M25" s="135"/>
      <c r="N25" s="293">
        <f t="shared" si="1"/>
        <v>6128029533</v>
      </c>
      <c r="O25" s="293">
        <v>35000000</v>
      </c>
      <c r="P25" s="293">
        <f>+N25-O25-Q25</f>
        <v>4867423626.3999996</v>
      </c>
      <c r="Q25" s="290">
        <f>+N25*0.2</f>
        <v>1225605906.6000001</v>
      </c>
      <c r="R25" s="293"/>
      <c r="S25" s="135"/>
      <c r="T25" s="293">
        <v>2914583081</v>
      </c>
      <c r="U25" s="291" t="e">
        <f t="shared" si="3"/>
        <v>#DIV/0!</v>
      </c>
      <c r="V25" s="283"/>
      <c r="W25" s="329"/>
      <c r="X25" s="329"/>
      <c r="Y25" s="287" t="s">
        <v>92</v>
      </c>
    </row>
    <row r="26" spans="1:25" ht="22.5" customHeight="1" thickTop="1" thickBot="1" x14ac:dyDescent="0.25">
      <c r="A26" s="130" t="s">
        <v>89</v>
      </c>
      <c r="B26" s="130" t="s">
        <v>93</v>
      </c>
      <c r="C26" s="122" t="s">
        <v>106</v>
      </c>
      <c r="D26" s="130" t="s">
        <v>93</v>
      </c>
      <c r="E26" s="130" t="s">
        <v>93</v>
      </c>
      <c r="F26" s="130" t="s">
        <v>93</v>
      </c>
      <c r="G26" s="122" t="s">
        <v>106</v>
      </c>
      <c r="H26" s="122" t="s">
        <v>106</v>
      </c>
      <c r="I26" s="122"/>
      <c r="J26" s="315" t="s">
        <v>129</v>
      </c>
      <c r="K26" s="135">
        <v>1000</v>
      </c>
      <c r="L26" s="135"/>
      <c r="M26" s="135"/>
      <c r="N26" s="128">
        <f t="shared" si="1"/>
        <v>1000</v>
      </c>
      <c r="O26" s="128"/>
      <c r="P26" s="128">
        <f>+N26</f>
        <v>1000</v>
      </c>
      <c r="Q26" s="270"/>
      <c r="R26" s="128"/>
      <c r="S26" s="135"/>
      <c r="T26" s="128"/>
      <c r="U26" s="129" t="e">
        <f t="shared" si="3"/>
        <v>#DIV/0!</v>
      </c>
      <c r="V26" s="130"/>
      <c r="W26" s="328"/>
      <c r="X26" s="328"/>
      <c r="Y26" s="105" t="s">
        <v>92</v>
      </c>
    </row>
    <row r="27" spans="1:25" ht="22.5" customHeight="1" thickTop="1" thickBot="1" x14ac:dyDescent="0.25">
      <c r="A27" s="130" t="s">
        <v>89</v>
      </c>
      <c r="B27" s="130" t="s">
        <v>93</v>
      </c>
      <c r="C27" s="122" t="s">
        <v>106</v>
      </c>
      <c r="D27" s="130" t="s">
        <v>93</v>
      </c>
      <c r="E27" s="130" t="s">
        <v>93</v>
      </c>
      <c r="F27" s="130" t="s">
        <v>93</v>
      </c>
      <c r="G27" s="305" t="s">
        <v>130</v>
      </c>
      <c r="H27" s="122"/>
      <c r="I27" s="122"/>
      <c r="J27" s="314" t="s">
        <v>131</v>
      </c>
      <c r="K27" s="123">
        <f t="shared" ref="K27:T27" si="14">SUM(K28:K29)</f>
        <v>0</v>
      </c>
      <c r="L27" s="123">
        <f>SUM(L28:L29)</f>
        <v>0</v>
      </c>
      <c r="M27" s="123">
        <f>SUM(M28:M29)</f>
        <v>0</v>
      </c>
      <c r="N27" s="123">
        <f t="shared" si="1"/>
        <v>0</v>
      </c>
      <c r="O27" s="123">
        <f t="shared" si="14"/>
        <v>0</v>
      </c>
      <c r="P27" s="123">
        <f t="shared" si="14"/>
        <v>0</v>
      </c>
      <c r="Q27" s="269">
        <f t="shared" si="14"/>
        <v>0</v>
      </c>
      <c r="R27" s="123">
        <f t="shared" si="14"/>
        <v>0</v>
      </c>
      <c r="S27" s="133">
        <f t="shared" si="14"/>
        <v>0</v>
      </c>
      <c r="T27" s="123">
        <f t="shared" si="14"/>
        <v>0</v>
      </c>
      <c r="U27" s="124" t="e">
        <f t="shared" si="3"/>
        <v>#DIV/0!</v>
      </c>
      <c r="V27" s="130"/>
      <c r="W27" s="328"/>
      <c r="X27" s="328"/>
      <c r="Y27" s="105" t="s">
        <v>92</v>
      </c>
    </row>
    <row r="28" spans="1:25" ht="22.5" customHeight="1" thickTop="1" thickBot="1" x14ac:dyDescent="0.25">
      <c r="A28" s="130" t="s">
        <v>89</v>
      </c>
      <c r="B28" s="130" t="s">
        <v>93</v>
      </c>
      <c r="C28" s="122" t="s">
        <v>106</v>
      </c>
      <c r="D28" s="130" t="s">
        <v>93</v>
      </c>
      <c r="E28" s="130" t="s">
        <v>93</v>
      </c>
      <c r="F28" s="130" t="s">
        <v>93</v>
      </c>
      <c r="G28" s="122" t="s">
        <v>130</v>
      </c>
      <c r="H28" s="122" t="s">
        <v>93</v>
      </c>
      <c r="I28" s="122"/>
      <c r="J28" s="315" t="s">
        <v>132</v>
      </c>
      <c r="K28" s="128"/>
      <c r="L28" s="128"/>
      <c r="M28" s="128"/>
      <c r="N28" s="128">
        <f t="shared" si="1"/>
        <v>0</v>
      </c>
      <c r="O28" s="128"/>
      <c r="P28" s="128"/>
      <c r="Q28" s="270"/>
      <c r="R28" s="128"/>
      <c r="S28" s="135"/>
      <c r="T28" s="128"/>
      <c r="U28" s="129" t="e">
        <f t="shared" si="3"/>
        <v>#DIV/0!</v>
      </c>
      <c r="V28" s="130"/>
      <c r="W28" s="328"/>
      <c r="X28" s="328"/>
      <c r="Y28" s="105" t="s">
        <v>92</v>
      </c>
    </row>
    <row r="29" spans="1:25" ht="22.5" customHeight="1" thickTop="1" thickBot="1" x14ac:dyDescent="0.25">
      <c r="A29" s="130" t="s">
        <v>89</v>
      </c>
      <c r="B29" s="130" t="s">
        <v>93</v>
      </c>
      <c r="C29" s="122" t="s">
        <v>106</v>
      </c>
      <c r="D29" s="130" t="s">
        <v>93</v>
      </c>
      <c r="E29" s="130" t="s">
        <v>93</v>
      </c>
      <c r="F29" s="130" t="s">
        <v>93</v>
      </c>
      <c r="G29" s="122" t="s">
        <v>130</v>
      </c>
      <c r="H29" s="122" t="s">
        <v>106</v>
      </c>
      <c r="I29" s="122"/>
      <c r="J29" s="315" t="s">
        <v>133</v>
      </c>
      <c r="K29" s="128"/>
      <c r="L29" s="128"/>
      <c r="M29" s="128"/>
      <c r="N29" s="128">
        <f t="shared" si="1"/>
        <v>0</v>
      </c>
      <c r="O29" s="128"/>
      <c r="P29" s="128"/>
      <c r="Q29" s="270"/>
      <c r="R29" s="128"/>
      <c r="S29" s="135"/>
      <c r="T29" s="128"/>
      <c r="U29" s="129" t="e">
        <f t="shared" si="3"/>
        <v>#DIV/0!</v>
      </c>
      <c r="V29" s="130"/>
      <c r="W29" s="328"/>
      <c r="X29" s="328"/>
      <c r="Y29" s="105" t="s">
        <v>92</v>
      </c>
    </row>
    <row r="30" spans="1:25" ht="22.5" customHeight="1" thickTop="1" thickBot="1" x14ac:dyDescent="0.25">
      <c r="A30" s="130" t="s">
        <v>89</v>
      </c>
      <c r="B30" s="130" t="s">
        <v>93</v>
      </c>
      <c r="C30" s="122" t="s">
        <v>106</v>
      </c>
      <c r="D30" s="130" t="s">
        <v>93</v>
      </c>
      <c r="E30" s="130" t="s">
        <v>93</v>
      </c>
      <c r="F30" s="130" t="s">
        <v>93</v>
      </c>
      <c r="G30" s="305" t="s">
        <v>134</v>
      </c>
      <c r="H30" s="122"/>
      <c r="I30" s="122"/>
      <c r="J30" s="316" t="s">
        <v>135</v>
      </c>
      <c r="K30" s="133">
        <f t="shared" ref="K30:T30" si="15">SUM(K31:K32)</f>
        <v>1000</v>
      </c>
      <c r="L30" s="133">
        <f>SUM(L31:L32)</f>
        <v>0</v>
      </c>
      <c r="M30" s="133">
        <f>SUM(M31:M32)</f>
        <v>0</v>
      </c>
      <c r="N30" s="133">
        <f t="shared" si="1"/>
        <v>1000</v>
      </c>
      <c r="O30" s="133">
        <f t="shared" si="15"/>
        <v>0</v>
      </c>
      <c r="P30" s="133">
        <f t="shared" si="15"/>
        <v>1000</v>
      </c>
      <c r="Q30" s="271">
        <f t="shared" si="15"/>
        <v>0</v>
      </c>
      <c r="R30" s="133">
        <f t="shared" si="15"/>
        <v>0</v>
      </c>
      <c r="S30" s="133">
        <f t="shared" si="15"/>
        <v>0</v>
      </c>
      <c r="T30" s="133">
        <f t="shared" si="15"/>
        <v>0</v>
      </c>
      <c r="U30" s="134" t="e">
        <f t="shared" si="3"/>
        <v>#DIV/0!</v>
      </c>
      <c r="V30" s="130"/>
      <c r="W30" s="328"/>
      <c r="X30" s="328"/>
      <c r="Y30" s="105" t="s">
        <v>92</v>
      </c>
    </row>
    <row r="31" spans="1:25" ht="22.5" customHeight="1" thickTop="1" thickBot="1" x14ac:dyDescent="0.25">
      <c r="A31" s="130" t="s">
        <v>89</v>
      </c>
      <c r="B31" s="130" t="s">
        <v>93</v>
      </c>
      <c r="C31" s="122" t="s">
        <v>106</v>
      </c>
      <c r="D31" s="130" t="s">
        <v>93</v>
      </c>
      <c r="E31" s="130" t="s">
        <v>93</v>
      </c>
      <c r="F31" s="130" t="s">
        <v>93</v>
      </c>
      <c r="G31" s="122" t="s">
        <v>134</v>
      </c>
      <c r="H31" s="122" t="s">
        <v>93</v>
      </c>
      <c r="I31" s="122"/>
      <c r="J31" s="317" t="s">
        <v>136</v>
      </c>
      <c r="K31" s="135">
        <v>1000</v>
      </c>
      <c r="L31" s="135"/>
      <c r="M31" s="135"/>
      <c r="N31" s="128">
        <f t="shared" si="1"/>
        <v>1000</v>
      </c>
      <c r="O31" s="135"/>
      <c r="P31" s="135">
        <f>+N31</f>
        <v>1000</v>
      </c>
      <c r="Q31" s="272"/>
      <c r="R31" s="135"/>
      <c r="S31" s="135"/>
      <c r="T31" s="135"/>
      <c r="U31" s="136" t="e">
        <f t="shared" si="3"/>
        <v>#DIV/0!</v>
      </c>
      <c r="V31" s="130"/>
      <c r="W31" s="328"/>
      <c r="X31" s="328"/>
      <c r="Y31" s="105" t="s">
        <v>92</v>
      </c>
    </row>
    <row r="32" spans="1:25" ht="22.5" customHeight="1" thickTop="1" thickBot="1" x14ac:dyDescent="0.25">
      <c r="A32" s="130" t="s">
        <v>89</v>
      </c>
      <c r="B32" s="130" t="s">
        <v>93</v>
      </c>
      <c r="C32" s="122" t="s">
        <v>106</v>
      </c>
      <c r="D32" s="130" t="s">
        <v>93</v>
      </c>
      <c r="E32" s="130" t="s">
        <v>93</v>
      </c>
      <c r="F32" s="130" t="s">
        <v>93</v>
      </c>
      <c r="G32" s="122" t="s">
        <v>134</v>
      </c>
      <c r="H32" s="122" t="s">
        <v>106</v>
      </c>
      <c r="I32" s="122"/>
      <c r="J32" s="317" t="s">
        <v>137</v>
      </c>
      <c r="K32" s="135"/>
      <c r="L32" s="135"/>
      <c r="M32" s="135"/>
      <c r="N32" s="128">
        <f t="shared" si="1"/>
        <v>0</v>
      </c>
      <c r="O32" s="135"/>
      <c r="P32" s="135"/>
      <c r="Q32" s="272"/>
      <c r="R32" s="135"/>
      <c r="S32" s="135"/>
      <c r="T32" s="135"/>
      <c r="U32" s="136" t="e">
        <f t="shared" si="3"/>
        <v>#DIV/0!</v>
      </c>
      <c r="V32" s="130"/>
      <c r="W32" s="328"/>
      <c r="X32" s="328"/>
      <c r="Y32" s="105" t="s">
        <v>92</v>
      </c>
    </row>
    <row r="33" spans="1:25" ht="22.5" customHeight="1" thickTop="1" thickBot="1" x14ac:dyDescent="0.25">
      <c r="A33" s="116" t="s">
        <v>89</v>
      </c>
      <c r="B33" s="117" t="s">
        <v>93</v>
      </c>
      <c r="C33" s="117" t="s">
        <v>106</v>
      </c>
      <c r="D33" s="117" t="s">
        <v>106</v>
      </c>
      <c r="E33" s="117"/>
      <c r="F33" s="118"/>
      <c r="G33" s="118"/>
      <c r="H33" s="118"/>
      <c r="I33" s="118"/>
      <c r="J33" s="313" t="s">
        <v>138</v>
      </c>
      <c r="K33" s="119">
        <f>+K34+K51</f>
        <v>6947957282</v>
      </c>
      <c r="L33" s="119">
        <f>+L34+L51</f>
        <v>0</v>
      </c>
      <c r="M33" s="119">
        <f>+M34+M51</f>
        <v>0</v>
      </c>
      <c r="N33" s="119">
        <f t="shared" si="1"/>
        <v>6947957282</v>
      </c>
      <c r="O33" s="119">
        <f t="shared" ref="O33:T33" si="16">+O34+O51</f>
        <v>4392461553.7999992</v>
      </c>
      <c r="P33" s="119">
        <f t="shared" si="16"/>
        <v>1860700000</v>
      </c>
      <c r="Q33" s="268">
        <f t="shared" si="16"/>
        <v>694795728.20000005</v>
      </c>
      <c r="R33" s="119">
        <f t="shared" si="16"/>
        <v>0</v>
      </c>
      <c r="S33" s="133">
        <f>+S34+S51</f>
        <v>2501285061</v>
      </c>
      <c r="T33" s="119">
        <f t="shared" si="16"/>
        <v>1177687200.02</v>
      </c>
      <c r="U33" s="120">
        <f t="shared" si="3"/>
        <v>0.47083286042941747</v>
      </c>
      <c r="V33" s="117"/>
      <c r="W33" s="327"/>
      <c r="X33" s="327"/>
      <c r="Y33" s="105" t="s">
        <v>92</v>
      </c>
    </row>
    <row r="34" spans="1:25" ht="22.5" customHeight="1" thickTop="1" thickBot="1" x14ac:dyDescent="0.25">
      <c r="A34" s="116">
        <v>1</v>
      </c>
      <c r="B34" s="117" t="s">
        <v>93</v>
      </c>
      <c r="C34" s="117" t="s">
        <v>106</v>
      </c>
      <c r="D34" s="117" t="s">
        <v>106</v>
      </c>
      <c r="E34" s="117" t="s">
        <v>93</v>
      </c>
      <c r="F34" s="118"/>
      <c r="G34" s="118"/>
      <c r="H34" s="118"/>
      <c r="I34" s="118"/>
      <c r="J34" s="313" t="s">
        <v>139</v>
      </c>
      <c r="K34" s="119">
        <f>+K35</f>
        <v>2216000000</v>
      </c>
      <c r="L34" s="119">
        <f>+L35</f>
        <v>0</v>
      </c>
      <c r="M34" s="119">
        <f>+M35</f>
        <v>0</v>
      </c>
      <c r="N34" s="119">
        <f t="shared" si="1"/>
        <v>2216000000</v>
      </c>
      <c r="O34" s="119">
        <f t="shared" ref="O34:T34" si="17">+O35</f>
        <v>133700000</v>
      </c>
      <c r="P34" s="119">
        <f t="shared" si="17"/>
        <v>1860700000</v>
      </c>
      <c r="Q34" s="268">
        <f t="shared" si="17"/>
        <v>221600000</v>
      </c>
      <c r="R34" s="119">
        <f t="shared" si="17"/>
        <v>0</v>
      </c>
      <c r="S34" s="133">
        <f>+S35</f>
        <v>1884543475</v>
      </c>
      <c r="T34" s="119">
        <f t="shared" si="17"/>
        <v>524184871.27999997</v>
      </c>
      <c r="U34" s="120">
        <f t="shared" si="3"/>
        <v>0.27814952439874063</v>
      </c>
      <c r="V34" s="117"/>
      <c r="W34" s="327"/>
      <c r="X34" s="327"/>
      <c r="Y34" s="105"/>
    </row>
    <row r="35" spans="1:25" s="261" customFormat="1" ht="22.5" customHeight="1" thickTop="1" thickBot="1" x14ac:dyDescent="0.3">
      <c r="A35" s="257" t="s">
        <v>89</v>
      </c>
      <c r="B35" s="257" t="s">
        <v>93</v>
      </c>
      <c r="C35" s="258" t="s">
        <v>106</v>
      </c>
      <c r="D35" s="258" t="s">
        <v>106</v>
      </c>
      <c r="E35" s="258" t="s">
        <v>93</v>
      </c>
      <c r="F35" s="258" t="s">
        <v>93</v>
      </c>
      <c r="G35" s="258"/>
      <c r="H35" s="255"/>
      <c r="I35" s="255"/>
      <c r="J35" s="320" t="s">
        <v>140</v>
      </c>
      <c r="K35" s="259">
        <f>+K36+K39+K42+K45+K48</f>
        <v>2216000000</v>
      </c>
      <c r="L35" s="259">
        <f>+L36+L39+L42+L45+L48</f>
        <v>0</v>
      </c>
      <c r="M35" s="259">
        <f>+M36+M39+M42+M45+M48</f>
        <v>0</v>
      </c>
      <c r="N35" s="259">
        <f t="shared" si="1"/>
        <v>2216000000</v>
      </c>
      <c r="O35" s="259">
        <f t="shared" ref="O35:T35" si="18">+O36+O39+O42+O45+O48</f>
        <v>133700000</v>
      </c>
      <c r="P35" s="259">
        <f t="shared" si="18"/>
        <v>1860700000</v>
      </c>
      <c r="Q35" s="273">
        <f t="shared" si="18"/>
        <v>221600000</v>
      </c>
      <c r="R35" s="259">
        <f t="shared" si="18"/>
        <v>0</v>
      </c>
      <c r="S35" s="133">
        <f>+S36+S39+S42+S45+S48</f>
        <v>1884543475</v>
      </c>
      <c r="T35" s="259">
        <f t="shared" si="18"/>
        <v>524184871.27999997</v>
      </c>
      <c r="U35" s="260">
        <f t="shared" si="3"/>
        <v>0.27814952439874063</v>
      </c>
      <c r="V35" s="257"/>
      <c r="W35" s="330"/>
      <c r="X35" s="330"/>
      <c r="Y35" s="256" t="s">
        <v>92</v>
      </c>
    </row>
    <row r="36" spans="1:25" s="295" customFormat="1" ht="22.5" customHeight="1" thickTop="1" thickBot="1" x14ac:dyDescent="0.25">
      <c r="A36" s="283" t="s">
        <v>89</v>
      </c>
      <c r="B36" s="283" t="s">
        <v>93</v>
      </c>
      <c r="C36" s="145" t="s">
        <v>106</v>
      </c>
      <c r="D36" s="145" t="s">
        <v>106</v>
      </c>
      <c r="E36" s="283" t="s">
        <v>93</v>
      </c>
      <c r="F36" s="145" t="s">
        <v>93</v>
      </c>
      <c r="G36" s="144" t="s">
        <v>93</v>
      </c>
      <c r="H36" s="145"/>
      <c r="I36" s="145"/>
      <c r="J36" s="318" t="s">
        <v>141</v>
      </c>
      <c r="K36" s="135">
        <f>+K37+K38</f>
        <v>723000000</v>
      </c>
      <c r="L36" s="135">
        <f>+L37+L38</f>
        <v>0</v>
      </c>
      <c r="M36" s="135">
        <f>+M37+M38</f>
        <v>0</v>
      </c>
      <c r="N36" s="293">
        <f t="shared" si="1"/>
        <v>723000000</v>
      </c>
      <c r="O36" s="293">
        <f t="shared" ref="O36:T36" si="19">+O37+O38</f>
        <v>25000000</v>
      </c>
      <c r="P36" s="293">
        <f t="shared" si="19"/>
        <v>625700000</v>
      </c>
      <c r="Q36" s="290">
        <f t="shared" si="19"/>
        <v>72300000</v>
      </c>
      <c r="R36" s="293">
        <f t="shared" si="19"/>
        <v>0</v>
      </c>
      <c r="S36" s="135">
        <f t="shared" si="19"/>
        <v>299399105</v>
      </c>
      <c r="T36" s="293">
        <f t="shared" si="19"/>
        <v>225952372</v>
      </c>
      <c r="U36" s="291">
        <f t="shared" si="3"/>
        <v>0.75468619720823815</v>
      </c>
      <c r="V36" s="283"/>
      <c r="W36" s="329" t="s">
        <v>142</v>
      </c>
      <c r="X36" s="329" t="s">
        <v>143</v>
      </c>
      <c r="Y36" s="294" t="s">
        <v>92</v>
      </c>
    </row>
    <row r="37" spans="1:25" s="295" customFormat="1" ht="22.5" customHeight="1" thickTop="1" thickBot="1" x14ac:dyDescent="0.25">
      <c r="A37" s="283" t="s">
        <v>89</v>
      </c>
      <c r="B37" s="283" t="s">
        <v>93</v>
      </c>
      <c r="C37" s="145" t="s">
        <v>106</v>
      </c>
      <c r="D37" s="145" t="s">
        <v>106</v>
      </c>
      <c r="E37" s="283" t="s">
        <v>93</v>
      </c>
      <c r="F37" s="283" t="s">
        <v>93</v>
      </c>
      <c r="G37" s="145" t="s">
        <v>93</v>
      </c>
      <c r="H37" s="145" t="s">
        <v>93</v>
      </c>
      <c r="I37" s="145"/>
      <c r="J37" s="319" t="s">
        <v>144</v>
      </c>
      <c r="K37" s="135">
        <v>723000000</v>
      </c>
      <c r="L37" s="135"/>
      <c r="M37" s="135"/>
      <c r="N37" s="293">
        <f t="shared" si="1"/>
        <v>723000000</v>
      </c>
      <c r="O37" s="293">
        <v>25000000</v>
      </c>
      <c r="P37" s="293">
        <f>+N37-O37-Q37</f>
        <v>625700000</v>
      </c>
      <c r="Q37" s="290">
        <f>+N37*0.1</f>
        <v>72300000</v>
      </c>
      <c r="R37" s="293"/>
      <c r="S37" s="306">
        <v>122803494</v>
      </c>
      <c r="T37" s="293">
        <v>225952372</v>
      </c>
      <c r="U37" s="291">
        <f t="shared" si="3"/>
        <v>1.8399506776248564</v>
      </c>
      <c r="V37" s="283"/>
      <c r="W37" s="329"/>
      <c r="X37" s="329"/>
      <c r="Y37" s="294" t="s">
        <v>92</v>
      </c>
    </row>
    <row r="38" spans="1:25" s="131" customFormat="1" ht="22.5" customHeight="1" thickTop="1" thickBot="1" x14ac:dyDescent="0.25">
      <c r="A38" s="130" t="s">
        <v>89</v>
      </c>
      <c r="B38" s="130" t="s">
        <v>93</v>
      </c>
      <c r="C38" s="122" t="s">
        <v>106</v>
      </c>
      <c r="D38" s="122" t="s">
        <v>106</v>
      </c>
      <c r="E38" s="130" t="s">
        <v>93</v>
      </c>
      <c r="F38" s="130" t="s">
        <v>93</v>
      </c>
      <c r="G38" s="122" t="s">
        <v>93</v>
      </c>
      <c r="H38" s="122" t="s">
        <v>106</v>
      </c>
      <c r="I38" s="122"/>
      <c r="J38" s="315" t="s">
        <v>145</v>
      </c>
      <c r="K38" s="135"/>
      <c r="L38" s="135"/>
      <c r="M38" s="135"/>
      <c r="N38" s="128">
        <f t="shared" si="1"/>
        <v>0</v>
      </c>
      <c r="O38" s="128"/>
      <c r="P38" s="128"/>
      <c r="Q38" s="270"/>
      <c r="R38" s="128"/>
      <c r="S38" s="135">
        <v>176595611</v>
      </c>
      <c r="T38" s="128"/>
      <c r="U38" s="129">
        <f t="shared" si="3"/>
        <v>0</v>
      </c>
      <c r="V38" s="130"/>
      <c r="W38" s="328"/>
      <c r="X38" s="328"/>
      <c r="Y38" s="137" t="s">
        <v>92</v>
      </c>
    </row>
    <row r="39" spans="1:25" s="295" customFormat="1" ht="22.5" customHeight="1" thickTop="1" thickBot="1" x14ac:dyDescent="0.25">
      <c r="A39" s="283" t="s">
        <v>89</v>
      </c>
      <c r="B39" s="283" t="s">
        <v>93</v>
      </c>
      <c r="C39" s="145" t="s">
        <v>106</v>
      </c>
      <c r="D39" s="145" t="s">
        <v>106</v>
      </c>
      <c r="E39" s="283" t="s">
        <v>93</v>
      </c>
      <c r="F39" s="283" t="s">
        <v>93</v>
      </c>
      <c r="G39" s="144" t="s">
        <v>106</v>
      </c>
      <c r="H39" s="145"/>
      <c r="I39" s="145"/>
      <c r="J39" s="318" t="s">
        <v>146</v>
      </c>
      <c r="K39" s="135">
        <f>+K40+K41</f>
        <v>1400000000</v>
      </c>
      <c r="L39" s="135">
        <f>+L40+L41</f>
        <v>0</v>
      </c>
      <c r="M39" s="135">
        <f>+M40+M41</f>
        <v>0</v>
      </c>
      <c r="N39" s="293">
        <f t="shared" si="1"/>
        <v>1400000000</v>
      </c>
      <c r="O39" s="293">
        <f t="shared" ref="O39:T39" si="20">+O40+O41</f>
        <v>25000000</v>
      </c>
      <c r="P39" s="293">
        <f t="shared" si="20"/>
        <v>1235000000</v>
      </c>
      <c r="Q39" s="290">
        <f t="shared" si="20"/>
        <v>140000000</v>
      </c>
      <c r="R39" s="293">
        <f t="shared" si="20"/>
        <v>0</v>
      </c>
      <c r="S39" s="135">
        <f>+S40+S41</f>
        <v>1534460200</v>
      </c>
      <c r="T39" s="293">
        <f t="shared" si="20"/>
        <v>283371288.27999997</v>
      </c>
      <c r="U39" s="291">
        <f t="shared" si="3"/>
        <v>0.1846716443215666</v>
      </c>
      <c r="V39" s="283"/>
      <c r="W39" s="329" t="s">
        <v>147</v>
      </c>
      <c r="X39" s="329" t="s">
        <v>148</v>
      </c>
      <c r="Y39" s="294" t="s">
        <v>92</v>
      </c>
    </row>
    <row r="40" spans="1:25" s="295" customFormat="1" ht="22.5" customHeight="1" thickTop="1" thickBot="1" x14ac:dyDescent="0.25">
      <c r="A40" s="283" t="s">
        <v>89</v>
      </c>
      <c r="B40" s="283" t="s">
        <v>93</v>
      </c>
      <c r="C40" s="145" t="s">
        <v>106</v>
      </c>
      <c r="D40" s="145" t="s">
        <v>106</v>
      </c>
      <c r="E40" s="283" t="s">
        <v>93</v>
      </c>
      <c r="F40" s="283" t="s">
        <v>93</v>
      </c>
      <c r="G40" s="145" t="s">
        <v>106</v>
      </c>
      <c r="H40" s="145" t="s">
        <v>93</v>
      </c>
      <c r="I40" s="145"/>
      <c r="J40" s="319" t="s">
        <v>149</v>
      </c>
      <c r="K40" s="135">
        <v>1400000000</v>
      </c>
      <c r="L40" s="135"/>
      <c r="M40" s="135"/>
      <c r="N40" s="293">
        <f t="shared" si="1"/>
        <v>1400000000</v>
      </c>
      <c r="O40" s="293">
        <v>25000000</v>
      </c>
      <c r="P40" s="293">
        <f>+N40-O40-Q40</f>
        <v>1235000000</v>
      </c>
      <c r="Q40" s="290">
        <f>+N40*0.1</f>
        <v>140000000</v>
      </c>
      <c r="R40" s="293"/>
      <c r="S40" s="306">
        <v>560103807</v>
      </c>
      <c r="T40" s="293">
        <v>283371288.27999997</v>
      </c>
      <c r="U40" s="291">
        <f t="shared" si="3"/>
        <v>0.50592637425155007</v>
      </c>
      <c r="V40" s="283"/>
      <c r="W40" s="329"/>
      <c r="X40" s="329"/>
      <c r="Y40" s="294" t="s">
        <v>92</v>
      </c>
    </row>
    <row r="41" spans="1:25" s="131" customFormat="1" ht="22.5" customHeight="1" thickTop="1" thickBot="1" x14ac:dyDescent="0.25">
      <c r="A41" s="130" t="s">
        <v>89</v>
      </c>
      <c r="B41" s="130" t="s">
        <v>93</v>
      </c>
      <c r="C41" s="122" t="s">
        <v>106</v>
      </c>
      <c r="D41" s="122" t="s">
        <v>106</v>
      </c>
      <c r="E41" s="130" t="s">
        <v>93</v>
      </c>
      <c r="F41" s="130" t="s">
        <v>93</v>
      </c>
      <c r="G41" s="122" t="s">
        <v>106</v>
      </c>
      <c r="H41" s="122" t="s">
        <v>106</v>
      </c>
      <c r="I41" s="122"/>
      <c r="J41" s="315" t="s">
        <v>150</v>
      </c>
      <c r="K41" s="135"/>
      <c r="L41" s="135"/>
      <c r="M41" s="135"/>
      <c r="N41" s="128">
        <f t="shared" si="1"/>
        <v>0</v>
      </c>
      <c r="O41" s="128"/>
      <c r="P41" s="128"/>
      <c r="Q41" s="270"/>
      <c r="R41" s="128"/>
      <c r="S41" s="135">
        <v>974356393</v>
      </c>
      <c r="T41" s="128"/>
      <c r="U41" s="129">
        <f t="shared" si="3"/>
        <v>0</v>
      </c>
      <c r="V41" s="130"/>
      <c r="W41" s="328"/>
      <c r="X41" s="328"/>
      <c r="Y41" s="137" t="s">
        <v>92</v>
      </c>
    </row>
    <row r="42" spans="1:25" s="295" customFormat="1" ht="22.5" customHeight="1" thickTop="1" thickBot="1" x14ac:dyDescent="0.25">
      <c r="A42" s="283" t="s">
        <v>89</v>
      </c>
      <c r="B42" s="283" t="s">
        <v>93</v>
      </c>
      <c r="C42" s="145" t="s">
        <v>106</v>
      </c>
      <c r="D42" s="145" t="s">
        <v>106</v>
      </c>
      <c r="E42" s="283" t="s">
        <v>93</v>
      </c>
      <c r="F42" s="283" t="s">
        <v>93</v>
      </c>
      <c r="G42" s="144" t="s">
        <v>130</v>
      </c>
      <c r="H42" s="145"/>
      <c r="I42" s="145"/>
      <c r="J42" s="318" t="s">
        <v>151</v>
      </c>
      <c r="K42" s="135">
        <f>+K43+K44</f>
        <v>93000000</v>
      </c>
      <c r="L42" s="135">
        <f>+L43+L44</f>
        <v>0</v>
      </c>
      <c r="M42" s="135">
        <f>+M43+M44</f>
        <v>0</v>
      </c>
      <c r="N42" s="293">
        <f t="shared" si="1"/>
        <v>93000000</v>
      </c>
      <c r="O42" s="293">
        <f t="shared" ref="O42:T42" si="21">+O43+O44</f>
        <v>83700000</v>
      </c>
      <c r="P42" s="293">
        <f t="shared" si="21"/>
        <v>0</v>
      </c>
      <c r="Q42" s="290">
        <f t="shared" si="21"/>
        <v>9300000</v>
      </c>
      <c r="R42" s="293">
        <f t="shared" si="21"/>
        <v>0</v>
      </c>
      <c r="S42" s="135">
        <f t="shared" si="21"/>
        <v>50684170</v>
      </c>
      <c r="T42" s="293">
        <f t="shared" si="21"/>
        <v>14861211</v>
      </c>
      <c r="U42" s="291">
        <f t="shared" si="3"/>
        <v>0.29321208179989927</v>
      </c>
      <c r="V42" s="283"/>
      <c r="W42" s="329"/>
      <c r="X42" s="329"/>
      <c r="Y42" s="294" t="s">
        <v>92</v>
      </c>
    </row>
    <row r="43" spans="1:25" s="295" customFormat="1" ht="22.5" customHeight="1" thickTop="1" thickBot="1" x14ac:dyDescent="0.25">
      <c r="A43" s="283" t="s">
        <v>89</v>
      </c>
      <c r="B43" s="283" t="s">
        <v>93</v>
      </c>
      <c r="C43" s="145" t="s">
        <v>106</v>
      </c>
      <c r="D43" s="145" t="s">
        <v>106</v>
      </c>
      <c r="E43" s="283" t="s">
        <v>93</v>
      </c>
      <c r="F43" s="283" t="s">
        <v>93</v>
      </c>
      <c r="G43" s="145" t="s">
        <v>130</v>
      </c>
      <c r="H43" s="145" t="s">
        <v>93</v>
      </c>
      <c r="I43" s="145"/>
      <c r="J43" s="319" t="s">
        <v>152</v>
      </c>
      <c r="K43" s="135">
        <v>93000000</v>
      </c>
      <c r="L43" s="135"/>
      <c r="M43" s="135"/>
      <c r="N43" s="293">
        <f t="shared" si="1"/>
        <v>93000000</v>
      </c>
      <c r="O43" s="293">
        <f>+N43-Q43</f>
        <v>83700000</v>
      </c>
      <c r="P43" s="293"/>
      <c r="Q43" s="290">
        <f>+N43*0.1</f>
        <v>9300000</v>
      </c>
      <c r="R43" s="293"/>
      <c r="S43" s="135">
        <v>50684170</v>
      </c>
      <c r="T43" s="293">
        <v>14861211</v>
      </c>
      <c r="U43" s="291">
        <f t="shared" si="3"/>
        <v>0.29321208179989927</v>
      </c>
      <c r="V43" s="283"/>
      <c r="W43" s="329"/>
      <c r="X43" s="329"/>
      <c r="Y43" s="294" t="s">
        <v>92</v>
      </c>
    </row>
    <row r="44" spans="1:25" s="131" customFormat="1" ht="22.5" customHeight="1" thickTop="1" thickBot="1" x14ac:dyDescent="0.25">
      <c r="A44" s="130" t="s">
        <v>89</v>
      </c>
      <c r="B44" s="130" t="s">
        <v>93</v>
      </c>
      <c r="C44" s="122" t="s">
        <v>106</v>
      </c>
      <c r="D44" s="122" t="s">
        <v>106</v>
      </c>
      <c r="E44" s="130" t="s">
        <v>93</v>
      </c>
      <c r="F44" s="130" t="s">
        <v>93</v>
      </c>
      <c r="G44" s="122" t="s">
        <v>130</v>
      </c>
      <c r="H44" s="122" t="s">
        <v>106</v>
      </c>
      <c r="I44" s="122"/>
      <c r="J44" s="315" t="s">
        <v>153</v>
      </c>
      <c r="K44" s="128"/>
      <c r="L44" s="128"/>
      <c r="M44" s="128"/>
      <c r="N44" s="128">
        <f t="shared" si="1"/>
        <v>0</v>
      </c>
      <c r="O44" s="128"/>
      <c r="P44" s="128"/>
      <c r="Q44" s="270"/>
      <c r="R44" s="128"/>
      <c r="S44" s="135"/>
      <c r="T44" s="128"/>
      <c r="U44" s="129" t="e">
        <f t="shared" si="3"/>
        <v>#DIV/0!</v>
      </c>
      <c r="V44" s="130"/>
      <c r="W44" s="328"/>
      <c r="X44" s="328"/>
      <c r="Y44" s="137" t="s">
        <v>92</v>
      </c>
    </row>
    <row r="45" spans="1:25" s="131" customFormat="1" ht="22.5" customHeight="1" thickTop="1" thickBot="1" x14ac:dyDescent="0.25">
      <c r="A45" s="130" t="s">
        <v>89</v>
      </c>
      <c r="B45" s="130" t="s">
        <v>93</v>
      </c>
      <c r="C45" s="122" t="s">
        <v>106</v>
      </c>
      <c r="D45" s="122" t="s">
        <v>106</v>
      </c>
      <c r="E45" s="130" t="s">
        <v>93</v>
      </c>
      <c r="F45" s="130" t="s">
        <v>93</v>
      </c>
      <c r="G45" s="305" t="s">
        <v>134</v>
      </c>
      <c r="H45" s="122"/>
      <c r="I45" s="122"/>
      <c r="J45" s="314" t="s">
        <v>154</v>
      </c>
      <c r="K45" s="128">
        <f>+K46+K47</f>
        <v>0</v>
      </c>
      <c r="L45" s="128">
        <f>+L46+L47</f>
        <v>0</v>
      </c>
      <c r="M45" s="128">
        <f>+M46+M47</f>
        <v>0</v>
      </c>
      <c r="N45" s="128">
        <f t="shared" si="1"/>
        <v>0</v>
      </c>
      <c r="O45" s="128">
        <f t="shared" ref="O45:T45" si="22">+O46+O47</f>
        <v>0</v>
      </c>
      <c r="P45" s="128">
        <f t="shared" si="22"/>
        <v>0</v>
      </c>
      <c r="Q45" s="270">
        <f t="shared" si="22"/>
        <v>0</v>
      </c>
      <c r="R45" s="128">
        <f t="shared" si="22"/>
        <v>0</v>
      </c>
      <c r="S45" s="135">
        <f t="shared" si="22"/>
        <v>0</v>
      </c>
      <c r="T45" s="128">
        <f t="shared" si="22"/>
        <v>0</v>
      </c>
      <c r="U45" s="129" t="e">
        <f t="shared" si="3"/>
        <v>#DIV/0!</v>
      </c>
      <c r="V45" s="130"/>
      <c r="W45" s="328" t="s">
        <v>155</v>
      </c>
      <c r="X45" s="328" t="s">
        <v>156</v>
      </c>
      <c r="Y45" s="137" t="s">
        <v>92</v>
      </c>
    </row>
    <row r="46" spans="1:25" s="131" customFormat="1" ht="22.5" customHeight="1" thickTop="1" thickBot="1" x14ac:dyDescent="0.25">
      <c r="A46" s="130" t="s">
        <v>89</v>
      </c>
      <c r="B46" s="130" t="s">
        <v>93</v>
      </c>
      <c r="C46" s="122" t="s">
        <v>106</v>
      </c>
      <c r="D46" s="122" t="s">
        <v>106</v>
      </c>
      <c r="E46" s="130" t="s">
        <v>93</v>
      </c>
      <c r="F46" s="130" t="s">
        <v>93</v>
      </c>
      <c r="G46" s="122" t="s">
        <v>134</v>
      </c>
      <c r="H46" s="122" t="s">
        <v>93</v>
      </c>
      <c r="I46" s="122"/>
      <c r="J46" s="315" t="s">
        <v>157</v>
      </c>
      <c r="K46" s="128"/>
      <c r="L46" s="128"/>
      <c r="M46" s="128"/>
      <c r="N46" s="128">
        <f t="shared" si="1"/>
        <v>0</v>
      </c>
      <c r="O46" s="128"/>
      <c r="P46" s="128"/>
      <c r="Q46" s="270"/>
      <c r="R46" s="128"/>
      <c r="S46" s="135"/>
      <c r="T46" s="128"/>
      <c r="U46" s="129" t="e">
        <f t="shared" si="3"/>
        <v>#DIV/0!</v>
      </c>
      <c r="V46" s="130"/>
      <c r="W46" s="328"/>
      <c r="X46" s="328"/>
      <c r="Y46" s="137" t="s">
        <v>92</v>
      </c>
    </row>
    <row r="47" spans="1:25" s="131" customFormat="1" ht="22.5" customHeight="1" thickTop="1" thickBot="1" x14ac:dyDescent="0.25">
      <c r="A47" s="130" t="s">
        <v>89</v>
      </c>
      <c r="B47" s="130" t="s">
        <v>93</v>
      </c>
      <c r="C47" s="122" t="s">
        <v>106</v>
      </c>
      <c r="D47" s="122" t="s">
        <v>106</v>
      </c>
      <c r="E47" s="130" t="s">
        <v>93</v>
      </c>
      <c r="F47" s="130" t="s">
        <v>93</v>
      </c>
      <c r="G47" s="122" t="s">
        <v>134</v>
      </c>
      <c r="H47" s="122" t="s">
        <v>106</v>
      </c>
      <c r="I47" s="122"/>
      <c r="J47" s="315" t="s">
        <v>158</v>
      </c>
      <c r="K47" s="128"/>
      <c r="L47" s="128"/>
      <c r="M47" s="128"/>
      <c r="N47" s="128">
        <f t="shared" si="1"/>
        <v>0</v>
      </c>
      <c r="O47" s="128"/>
      <c r="P47" s="128"/>
      <c r="Q47" s="270"/>
      <c r="R47" s="128"/>
      <c r="S47" s="135"/>
      <c r="T47" s="128"/>
      <c r="U47" s="129" t="e">
        <f t="shared" si="3"/>
        <v>#DIV/0!</v>
      </c>
      <c r="V47" s="130"/>
      <c r="W47" s="328"/>
      <c r="X47" s="328"/>
      <c r="Y47" s="137" t="s">
        <v>92</v>
      </c>
    </row>
    <row r="48" spans="1:25" s="131" customFormat="1" ht="22.5" customHeight="1" thickTop="1" thickBot="1" x14ac:dyDescent="0.25">
      <c r="A48" s="130" t="s">
        <v>89</v>
      </c>
      <c r="B48" s="130" t="s">
        <v>93</v>
      </c>
      <c r="C48" s="122" t="s">
        <v>106</v>
      </c>
      <c r="D48" s="122" t="s">
        <v>106</v>
      </c>
      <c r="E48" s="130" t="s">
        <v>93</v>
      </c>
      <c r="F48" s="130" t="s">
        <v>93</v>
      </c>
      <c r="G48" s="305" t="s">
        <v>159</v>
      </c>
      <c r="H48" s="122"/>
      <c r="I48" s="122"/>
      <c r="J48" s="316" t="s">
        <v>160</v>
      </c>
      <c r="K48" s="135">
        <f>+K49+K50</f>
        <v>0</v>
      </c>
      <c r="L48" s="135">
        <f>+L49+L50</f>
        <v>0</v>
      </c>
      <c r="M48" s="135">
        <f>+M49+M50</f>
        <v>0</v>
      </c>
      <c r="N48" s="135">
        <f t="shared" si="1"/>
        <v>0</v>
      </c>
      <c r="O48" s="135">
        <f t="shared" ref="O48:T48" si="23">+O49+O50</f>
        <v>0</v>
      </c>
      <c r="P48" s="135">
        <f t="shared" si="23"/>
        <v>0</v>
      </c>
      <c r="Q48" s="272">
        <f t="shared" si="23"/>
        <v>0</v>
      </c>
      <c r="R48" s="135">
        <f t="shared" si="23"/>
        <v>0</v>
      </c>
      <c r="S48" s="135">
        <f t="shared" si="23"/>
        <v>0</v>
      </c>
      <c r="T48" s="135">
        <f t="shared" si="23"/>
        <v>0</v>
      </c>
      <c r="U48" s="136" t="e">
        <f t="shared" si="3"/>
        <v>#DIV/0!</v>
      </c>
      <c r="V48" s="130"/>
      <c r="W48" s="328"/>
      <c r="X48" s="328"/>
      <c r="Y48" s="137" t="s">
        <v>92</v>
      </c>
    </row>
    <row r="49" spans="1:25" s="131" customFormat="1" ht="22.5" customHeight="1" thickTop="1" thickBot="1" x14ac:dyDescent="0.25">
      <c r="A49" s="130" t="s">
        <v>89</v>
      </c>
      <c r="B49" s="130" t="s">
        <v>93</v>
      </c>
      <c r="C49" s="122" t="s">
        <v>106</v>
      </c>
      <c r="D49" s="122" t="s">
        <v>106</v>
      </c>
      <c r="E49" s="130" t="s">
        <v>93</v>
      </c>
      <c r="F49" s="130" t="s">
        <v>93</v>
      </c>
      <c r="G49" s="122" t="s">
        <v>159</v>
      </c>
      <c r="H49" s="122" t="s">
        <v>93</v>
      </c>
      <c r="I49" s="122"/>
      <c r="J49" s="317" t="s">
        <v>161</v>
      </c>
      <c r="K49" s="135"/>
      <c r="L49" s="135"/>
      <c r="M49" s="135"/>
      <c r="N49" s="135">
        <f t="shared" si="1"/>
        <v>0</v>
      </c>
      <c r="O49" s="135"/>
      <c r="P49" s="135"/>
      <c r="Q49" s="272"/>
      <c r="R49" s="135"/>
      <c r="S49" s="135"/>
      <c r="T49" s="135"/>
      <c r="U49" s="136" t="e">
        <f t="shared" si="3"/>
        <v>#DIV/0!</v>
      </c>
      <c r="V49" s="130"/>
      <c r="W49" s="328"/>
      <c r="X49" s="328"/>
      <c r="Y49" s="137" t="s">
        <v>92</v>
      </c>
    </row>
    <row r="50" spans="1:25" s="131" customFormat="1" ht="22.5" customHeight="1" thickTop="1" thickBot="1" x14ac:dyDescent="0.25">
      <c r="A50" s="130" t="s">
        <v>89</v>
      </c>
      <c r="B50" s="130" t="s">
        <v>93</v>
      </c>
      <c r="C50" s="122" t="s">
        <v>106</v>
      </c>
      <c r="D50" s="122" t="s">
        <v>106</v>
      </c>
      <c r="E50" s="130" t="s">
        <v>93</v>
      </c>
      <c r="F50" s="130" t="s">
        <v>93</v>
      </c>
      <c r="G50" s="122" t="s">
        <v>159</v>
      </c>
      <c r="H50" s="122" t="s">
        <v>106</v>
      </c>
      <c r="I50" s="122"/>
      <c r="J50" s="317" t="s">
        <v>162</v>
      </c>
      <c r="K50" s="135"/>
      <c r="L50" s="135"/>
      <c r="M50" s="135"/>
      <c r="N50" s="135">
        <f t="shared" si="1"/>
        <v>0</v>
      </c>
      <c r="O50" s="135"/>
      <c r="P50" s="135"/>
      <c r="Q50" s="272"/>
      <c r="R50" s="135"/>
      <c r="S50" s="135"/>
      <c r="T50" s="135"/>
      <c r="U50" s="136" t="e">
        <f t="shared" si="3"/>
        <v>#DIV/0!</v>
      </c>
      <c r="V50" s="130"/>
      <c r="W50" s="328"/>
      <c r="X50" s="328"/>
      <c r="Y50" s="137" t="s">
        <v>92</v>
      </c>
    </row>
    <row r="51" spans="1:25" ht="22.5" customHeight="1" thickTop="1" thickBot="1" x14ac:dyDescent="0.25">
      <c r="A51" s="116">
        <v>1</v>
      </c>
      <c r="B51" s="117" t="s">
        <v>93</v>
      </c>
      <c r="C51" s="117" t="s">
        <v>106</v>
      </c>
      <c r="D51" s="117" t="s">
        <v>106</v>
      </c>
      <c r="E51" s="117" t="s">
        <v>106</v>
      </c>
      <c r="F51" s="118"/>
      <c r="G51" s="118"/>
      <c r="H51" s="118"/>
      <c r="I51" s="118"/>
      <c r="J51" s="313" t="s">
        <v>163</v>
      </c>
      <c r="K51" s="138">
        <f>+K52+K55+K58+K61+K64+K67+K70+K73</f>
        <v>4731957282</v>
      </c>
      <c r="L51" s="138">
        <f>+L52+L55+L58+L61+L64+L67+L70+L73</f>
        <v>0</v>
      </c>
      <c r="M51" s="138">
        <f>+M52+M55+M58+M61+M64+M67+M70+M73</f>
        <v>0</v>
      </c>
      <c r="N51" s="138">
        <f t="shared" si="1"/>
        <v>4731957282</v>
      </c>
      <c r="O51" s="138">
        <f t="shared" ref="O51:T51" si="24">+O52+O55+O58+O61+O64+O67+O70+O73</f>
        <v>4258761553.7999997</v>
      </c>
      <c r="P51" s="138">
        <f t="shared" si="24"/>
        <v>0</v>
      </c>
      <c r="Q51" s="268">
        <f t="shared" si="24"/>
        <v>473195728.20000005</v>
      </c>
      <c r="R51" s="138">
        <f t="shared" si="24"/>
        <v>0</v>
      </c>
      <c r="S51" s="139">
        <f>+S52+S55+S58+S61+S64+S67+S70+S73</f>
        <v>616741586</v>
      </c>
      <c r="T51" s="138">
        <f t="shared" si="24"/>
        <v>653502328.74000001</v>
      </c>
      <c r="U51" s="120">
        <f t="shared" si="3"/>
        <v>1.0596047738217542</v>
      </c>
      <c r="V51" s="117"/>
      <c r="W51" s="327" t="s">
        <v>164</v>
      </c>
      <c r="X51" s="327" t="s">
        <v>165</v>
      </c>
      <c r="Y51" s="105" t="s">
        <v>92</v>
      </c>
    </row>
    <row r="52" spans="1:25" s="288" customFormat="1" ht="22.5" customHeight="1" thickTop="1" thickBot="1" x14ac:dyDescent="0.25">
      <c r="A52" s="283">
        <v>1</v>
      </c>
      <c r="B52" s="283" t="s">
        <v>93</v>
      </c>
      <c r="C52" s="145" t="s">
        <v>106</v>
      </c>
      <c r="D52" s="145" t="s">
        <v>106</v>
      </c>
      <c r="E52" s="283" t="s">
        <v>106</v>
      </c>
      <c r="F52" s="144" t="s">
        <v>93</v>
      </c>
      <c r="G52" s="145"/>
      <c r="H52" s="145"/>
      <c r="I52" s="145"/>
      <c r="J52" s="318" t="s">
        <v>166</v>
      </c>
      <c r="K52" s="139">
        <f>+K53+K54</f>
        <v>3178774523</v>
      </c>
      <c r="L52" s="139">
        <f>+L53+L54</f>
        <v>0</v>
      </c>
      <c r="M52" s="139">
        <f>+M53+M54</f>
        <v>0</v>
      </c>
      <c r="N52" s="284">
        <f t="shared" si="1"/>
        <v>3178774523</v>
      </c>
      <c r="O52" s="284">
        <f t="shared" ref="O52:T52" si="25">+O53+O54</f>
        <v>2860897070.6999998</v>
      </c>
      <c r="P52" s="284">
        <f t="shared" si="25"/>
        <v>0</v>
      </c>
      <c r="Q52" s="285">
        <f t="shared" si="25"/>
        <v>317877452.30000001</v>
      </c>
      <c r="R52" s="284">
        <f t="shared" si="25"/>
        <v>0</v>
      </c>
      <c r="S52" s="139">
        <f t="shared" si="25"/>
        <v>370458106</v>
      </c>
      <c r="T52" s="284">
        <f t="shared" si="25"/>
        <v>574033298</v>
      </c>
      <c r="U52" s="286">
        <f t="shared" si="3"/>
        <v>1.5495228440216666</v>
      </c>
      <c r="V52" s="144"/>
      <c r="W52" s="329" t="s">
        <v>167</v>
      </c>
      <c r="X52" s="329"/>
      <c r="Y52" s="287" t="s">
        <v>92</v>
      </c>
    </row>
    <row r="53" spans="1:25" s="288" customFormat="1" ht="22.5" customHeight="1" thickTop="1" thickBot="1" x14ac:dyDescent="0.25">
      <c r="A53" s="283">
        <v>1</v>
      </c>
      <c r="B53" s="283" t="s">
        <v>93</v>
      </c>
      <c r="C53" s="145" t="s">
        <v>106</v>
      </c>
      <c r="D53" s="145" t="s">
        <v>106</v>
      </c>
      <c r="E53" s="283" t="s">
        <v>106</v>
      </c>
      <c r="F53" s="145" t="s">
        <v>93</v>
      </c>
      <c r="G53" s="144" t="s">
        <v>93</v>
      </c>
      <c r="H53" s="145"/>
      <c r="I53" s="145"/>
      <c r="J53" s="319" t="s">
        <v>168</v>
      </c>
      <c r="K53" s="140">
        <v>3178774523</v>
      </c>
      <c r="L53" s="140"/>
      <c r="M53" s="140"/>
      <c r="N53" s="289">
        <f t="shared" si="1"/>
        <v>3178774523</v>
      </c>
      <c r="O53" s="289">
        <v>2860897070.6999998</v>
      </c>
      <c r="P53" s="289">
        <f>+N53-O53-Q53</f>
        <v>0</v>
      </c>
      <c r="Q53" s="290">
        <f>+N53*0.1</f>
        <v>317877452.30000001</v>
      </c>
      <c r="R53" s="289"/>
      <c r="S53" s="140">
        <v>226438094</v>
      </c>
      <c r="T53" s="289">
        <v>574033298</v>
      </c>
      <c r="U53" s="291">
        <f t="shared" si="3"/>
        <v>2.5350562171751898</v>
      </c>
      <c r="V53" s="144"/>
      <c r="W53" s="329"/>
      <c r="X53" s="329"/>
      <c r="Y53" s="287" t="s">
        <v>92</v>
      </c>
    </row>
    <row r="54" spans="1:25" ht="22.5" customHeight="1" thickTop="1" thickBot="1" x14ac:dyDescent="0.25">
      <c r="A54" s="130">
        <v>1</v>
      </c>
      <c r="B54" s="130" t="s">
        <v>93</v>
      </c>
      <c r="C54" s="122" t="s">
        <v>106</v>
      </c>
      <c r="D54" s="122" t="s">
        <v>106</v>
      </c>
      <c r="E54" s="130" t="s">
        <v>106</v>
      </c>
      <c r="F54" s="122" t="s">
        <v>93</v>
      </c>
      <c r="G54" s="305" t="s">
        <v>106</v>
      </c>
      <c r="H54" s="122"/>
      <c r="I54" s="122"/>
      <c r="J54" s="317" t="s">
        <v>169</v>
      </c>
      <c r="K54" s="140"/>
      <c r="L54" s="140"/>
      <c r="M54" s="140"/>
      <c r="N54" s="140">
        <f t="shared" si="1"/>
        <v>0</v>
      </c>
      <c r="O54" s="140"/>
      <c r="P54" s="140"/>
      <c r="Q54" s="272"/>
      <c r="R54" s="140"/>
      <c r="S54" s="140">
        <v>144020012</v>
      </c>
      <c r="T54" s="140"/>
      <c r="U54" s="136">
        <f t="shared" si="3"/>
        <v>0</v>
      </c>
      <c r="V54" s="305"/>
      <c r="W54" s="328"/>
      <c r="X54" s="328"/>
      <c r="Y54" s="105" t="s">
        <v>92</v>
      </c>
    </row>
    <row r="55" spans="1:25" s="288" customFormat="1" ht="22.5" customHeight="1" thickTop="1" thickBot="1" x14ac:dyDescent="0.25">
      <c r="A55" s="283">
        <v>1</v>
      </c>
      <c r="B55" s="283" t="s">
        <v>93</v>
      </c>
      <c r="C55" s="145" t="s">
        <v>106</v>
      </c>
      <c r="D55" s="145" t="s">
        <v>106</v>
      </c>
      <c r="E55" s="283" t="s">
        <v>106</v>
      </c>
      <c r="F55" s="144" t="s">
        <v>106</v>
      </c>
      <c r="G55" s="145"/>
      <c r="H55" s="145"/>
      <c r="I55" s="145"/>
      <c r="J55" s="318" t="s">
        <v>170</v>
      </c>
      <c r="K55" s="139">
        <f>+K56+K57</f>
        <v>1546652759</v>
      </c>
      <c r="L55" s="139">
        <f>+L56+L57</f>
        <v>0</v>
      </c>
      <c r="M55" s="139">
        <f>+M56+M57</f>
        <v>0</v>
      </c>
      <c r="N55" s="284">
        <f t="shared" si="1"/>
        <v>1546652759</v>
      </c>
      <c r="O55" s="300">
        <f t="shared" ref="O55:T55" si="26">+O56+O57</f>
        <v>1391987483.0999999</v>
      </c>
      <c r="P55" s="289">
        <f>+N55-O55-Q55</f>
        <v>0</v>
      </c>
      <c r="Q55" s="285">
        <f t="shared" si="26"/>
        <v>154665275.90000001</v>
      </c>
      <c r="R55" s="284">
        <f t="shared" si="26"/>
        <v>0</v>
      </c>
      <c r="S55" s="139">
        <f t="shared" si="26"/>
        <v>246283480</v>
      </c>
      <c r="T55" s="284">
        <f t="shared" si="26"/>
        <v>69439264.329999998</v>
      </c>
      <c r="U55" s="286">
        <f t="shared" si="3"/>
        <v>0.28194852667340903</v>
      </c>
      <c r="V55" s="144"/>
      <c r="W55" s="329" t="s">
        <v>167</v>
      </c>
      <c r="X55" s="329"/>
      <c r="Y55" s="287" t="s">
        <v>92</v>
      </c>
    </row>
    <row r="56" spans="1:25" s="288" customFormat="1" ht="22.5" customHeight="1" thickTop="1" thickBot="1" x14ac:dyDescent="0.25">
      <c r="A56" s="283">
        <v>1</v>
      </c>
      <c r="B56" s="283" t="s">
        <v>93</v>
      </c>
      <c r="C56" s="145" t="s">
        <v>106</v>
      </c>
      <c r="D56" s="145" t="s">
        <v>106</v>
      </c>
      <c r="E56" s="283" t="s">
        <v>106</v>
      </c>
      <c r="F56" s="145" t="s">
        <v>106</v>
      </c>
      <c r="G56" s="144" t="s">
        <v>93</v>
      </c>
      <c r="H56" s="145"/>
      <c r="I56" s="145"/>
      <c r="J56" s="319" t="s">
        <v>171</v>
      </c>
      <c r="K56" s="140">
        <v>1546652759</v>
      </c>
      <c r="L56" s="140"/>
      <c r="M56" s="140"/>
      <c r="N56" s="289">
        <f t="shared" si="1"/>
        <v>1546652759</v>
      </c>
      <c r="O56" s="301">
        <v>1391987483.0999999</v>
      </c>
      <c r="P56" s="289">
        <f>+N56-O56-Q56</f>
        <v>0</v>
      </c>
      <c r="Q56" s="290">
        <f>+N56*0.1</f>
        <v>154665275.90000001</v>
      </c>
      <c r="R56" s="289"/>
      <c r="S56" s="140">
        <v>24021287</v>
      </c>
      <c r="T56" s="289">
        <v>69439264.329999998</v>
      </c>
      <c r="U56" s="291">
        <f t="shared" si="3"/>
        <v>2.890738715623355</v>
      </c>
      <c r="V56" s="144"/>
      <c r="W56" s="329"/>
      <c r="X56" s="329"/>
      <c r="Y56" s="287" t="s">
        <v>92</v>
      </c>
    </row>
    <row r="57" spans="1:25" ht="22.5" customHeight="1" thickTop="1" thickBot="1" x14ac:dyDescent="0.25">
      <c r="A57" s="130">
        <v>1</v>
      </c>
      <c r="B57" s="130" t="s">
        <v>93</v>
      </c>
      <c r="C57" s="122" t="s">
        <v>106</v>
      </c>
      <c r="D57" s="122" t="s">
        <v>106</v>
      </c>
      <c r="E57" s="130" t="s">
        <v>106</v>
      </c>
      <c r="F57" s="122" t="s">
        <v>106</v>
      </c>
      <c r="G57" s="305" t="s">
        <v>106</v>
      </c>
      <c r="H57" s="122"/>
      <c r="I57" s="122"/>
      <c r="J57" s="317" t="s">
        <v>172</v>
      </c>
      <c r="K57" s="140"/>
      <c r="L57" s="140"/>
      <c r="M57" s="140"/>
      <c r="N57" s="140">
        <f t="shared" si="1"/>
        <v>0</v>
      </c>
      <c r="O57" s="140"/>
      <c r="P57" s="140"/>
      <c r="Q57" s="272"/>
      <c r="R57" s="140"/>
      <c r="S57" s="140">
        <v>222262193</v>
      </c>
      <c r="T57" s="140"/>
      <c r="U57" s="136">
        <f t="shared" si="3"/>
        <v>0</v>
      </c>
      <c r="V57" s="305"/>
      <c r="W57" s="328"/>
      <c r="X57" s="328"/>
      <c r="Y57" s="105" t="s">
        <v>92</v>
      </c>
    </row>
    <row r="58" spans="1:25" s="288" customFormat="1" ht="22.5" customHeight="1" thickTop="1" thickBot="1" x14ac:dyDescent="0.25">
      <c r="A58" s="283">
        <v>1</v>
      </c>
      <c r="B58" s="283" t="s">
        <v>93</v>
      </c>
      <c r="C58" s="145" t="s">
        <v>106</v>
      </c>
      <c r="D58" s="145" t="s">
        <v>106</v>
      </c>
      <c r="E58" s="283" t="s">
        <v>106</v>
      </c>
      <c r="F58" s="144" t="s">
        <v>130</v>
      </c>
      <c r="G58" s="145"/>
      <c r="H58" s="145"/>
      <c r="I58" s="145"/>
      <c r="J58" s="318" t="s">
        <v>173</v>
      </c>
      <c r="K58" s="139">
        <f>+K59+K60</f>
        <v>30000</v>
      </c>
      <c r="L58" s="139">
        <f>+L59+L60</f>
        <v>0</v>
      </c>
      <c r="M58" s="139">
        <f>+M59+M60</f>
        <v>0</v>
      </c>
      <c r="N58" s="284">
        <f t="shared" si="1"/>
        <v>30000</v>
      </c>
      <c r="O58" s="300">
        <f t="shared" ref="O58:T58" si="27">+O59+O60</f>
        <v>27000</v>
      </c>
      <c r="P58" s="289">
        <f>+N58-O58-Q58</f>
        <v>0</v>
      </c>
      <c r="Q58" s="285">
        <f t="shared" si="27"/>
        <v>3000</v>
      </c>
      <c r="R58" s="284">
        <f t="shared" si="27"/>
        <v>0</v>
      </c>
      <c r="S58" s="139">
        <f t="shared" si="27"/>
        <v>0</v>
      </c>
      <c r="T58" s="284">
        <f t="shared" si="27"/>
        <v>0</v>
      </c>
      <c r="U58" s="286" t="e">
        <f t="shared" si="3"/>
        <v>#DIV/0!</v>
      </c>
      <c r="V58" s="144"/>
      <c r="W58" s="329"/>
      <c r="X58" s="329"/>
      <c r="Y58" s="287" t="s">
        <v>92</v>
      </c>
    </row>
    <row r="59" spans="1:25" s="288" customFormat="1" ht="22.5" customHeight="1" thickTop="1" thickBot="1" x14ac:dyDescent="0.25">
      <c r="A59" s="283">
        <v>1</v>
      </c>
      <c r="B59" s="283" t="s">
        <v>93</v>
      </c>
      <c r="C59" s="145" t="s">
        <v>106</v>
      </c>
      <c r="D59" s="145" t="s">
        <v>106</v>
      </c>
      <c r="E59" s="283" t="s">
        <v>106</v>
      </c>
      <c r="F59" s="145" t="s">
        <v>130</v>
      </c>
      <c r="G59" s="144" t="s">
        <v>93</v>
      </c>
      <c r="H59" s="145"/>
      <c r="I59" s="145"/>
      <c r="J59" s="319" t="s">
        <v>174</v>
      </c>
      <c r="K59" s="140">
        <v>30000</v>
      </c>
      <c r="L59" s="140"/>
      <c r="M59" s="140"/>
      <c r="N59" s="289">
        <f t="shared" si="1"/>
        <v>30000</v>
      </c>
      <c r="O59" s="301">
        <v>27000</v>
      </c>
      <c r="P59" s="289">
        <f>+N59-O59-Q59</f>
        <v>0</v>
      </c>
      <c r="Q59" s="290">
        <f>+N59*0.1</f>
        <v>3000</v>
      </c>
      <c r="R59" s="289"/>
      <c r="S59" s="140"/>
      <c r="T59" s="289"/>
      <c r="U59" s="291" t="e">
        <f t="shared" si="3"/>
        <v>#DIV/0!</v>
      </c>
      <c r="V59" s="144"/>
      <c r="W59" s="329"/>
      <c r="X59" s="329"/>
      <c r="Y59" s="287" t="s">
        <v>92</v>
      </c>
    </row>
    <row r="60" spans="1:25" ht="22.5" customHeight="1" thickTop="1" thickBot="1" x14ac:dyDescent="0.25">
      <c r="A60" s="130">
        <v>1</v>
      </c>
      <c r="B60" s="130" t="s">
        <v>93</v>
      </c>
      <c r="C60" s="122" t="s">
        <v>106</v>
      </c>
      <c r="D60" s="122" t="s">
        <v>106</v>
      </c>
      <c r="E60" s="130" t="s">
        <v>106</v>
      </c>
      <c r="F60" s="122" t="s">
        <v>130</v>
      </c>
      <c r="G60" s="305" t="s">
        <v>106</v>
      </c>
      <c r="H60" s="122"/>
      <c r="I60" s="122"/>
      <c r="J60" s="317" t="s">
        <v>175</v>
      </c>
      <c r="K60" s="140"/>
      <c r="L60" s="140"/>
      <c r="M60" s="140"/>
      <c r="N60" s="140">
        <f t="shared" si="1"/>
        <v>0</v>
      </c>
      <c r="O60" s="140"/>
      <c r="P60" s="140"/>
      <c r="Q60" s="272"/>
      <c r="R60" s="140"/>
      <c r="S60" s="140"/>
      <c r="T60" s="140"/>
      <c r="U60" s="136" t="e">
        <f t="shared" si="3"/>
        <v>#DIV/0!</v>
      </c>
      <c r="V60" s="305"/>
      <c r="W60" s="328"/>
      <c r="X60" s="328"/>
      <c r="Y60" s="105" t="s">
        <v>92</v>
      </c>
    </row>
    <row r="61" spans="1:25" ht="22.5" customHeight="1" thickTop="1" thickBot="1" x14ac:dyDescent="0.25">
      <c r="A61" s="130">
        <v>1</v>
      </c>
      <c r="B61" s="130" t="s">
        <v>93</v>
      </c>
      <c r="C61" s="122" t="s">
        <v>106</v>
      </c>
      <c r="D61" s="122" t="s">
        <v>106</v>
      </c>
      <c r="E61" s="130" t="s">
        <v>106</v>
      </c>
      <c r="F61" s="305" t="s">
        <v>134</v>
      </c>
      <c r="G61" s="122"/>
      <c r="H61" s="122"/>
      <c r="I61" s="122"/>
      <c r="J61" s="316" t="s">
        <v>176</v>
      </c>
      <c r="K61" s="139">
        <f>+K62+K63</f>
        <v>0</v>
      </c>
      <c r="L61" s="139">
        <f>+L62+L63</f>
        <v>0</v>
      </c>
      <c r="M61" s="139">
        <f>+M62+M63</f>
        <v>0</v>
      </c>
      <c r="N61" s="139">
        <f t="shared" si="1"/>
        <v>0</v>
      </c>
      <c r="O61" s="139">
        <f t="shared" ref="O61:T61" si="28">+O62+O63</f>
        <v>0</v>
      </c>
      <c r="P61" s="139">
        <f t="shared" si="28"/>
        <v>0</v>
      </c>
      <c r="Q61" s="271">
        <f t="shared" si="28"/>
        <v>0</v>
      </c>
      <c r="R61" s="139">
        <f t="shared" si="28"/>
        <v>0</v>
      </c>
      <c r="S61" s="139">
        <f t="shared" si="28"/>
        <v>0</v>
      </c>
      <c r="T61" s="139">
        <f t="shared" si="28"/>
        <v>0</v>
      </c>
      <c r="U61" s="134" t="e">
        <f t="shared" si="3"/>
        <v>#DIV/0!</v>
      </c>
      <c r="V61" s="305"/>
      <c r="W61" s="328"/>
      <c r="X61" s="328"/>
      <c r="Y61" s="105" t="s">
        <v>92</v>
      </c>
    </row>
    <row r="62" spans="1:25" ht="22.5" customHeight="1" thickTop="1" thickBot="1" x14ac:dyDescent="0.25">
      <c r="A62" s="130">
        <v>1</v>
      </c>
      <c r="B62" s="130" t="s">
        <v>93</v>
      </c>
      <c r="C62" s="122" t="s">
        <v>106</v>
      </c>
      <c r="D62" s="122" t="s">
        <v>106</v>
      </c>
      <c r="E62" s="130" t="s">
        <v>106</v>
      </c>
      <c r="F62" s="122" t="s">
        <v>134</v>
      </c>
      <c r="G62" s="305" t="s">
        <v>93</v>
      </c>
      <c r="H62" s="122"/>
      <c r="I62" s="122"/>
      <c r="J62" s="317" t="s">
        <v>177</v>
      </c>
      <c r="K62" s="140"/>
      <c r="L62" s="140"/>
      <c r="M62" s="140"/>
      <c r="N62" s="140">
        <f t="shared" si="1"/>
        <v>0</v>
      </c>
      <c r="O62" s="140"/>
      <c r="P62" s="140"/>
      <c r="Q62" s="272"/>
      <c r="R62" s="140"/>
      <c r="S62" s="140"/>
      <c r="T62" s="140"/>
      <c r="U62" s="136" t="e">
        <f t="shared" si="3"/>
        <v>#DIV/0!</v>
      </c>
      <c r="V62" s="305"/>
      <c r="W62" s="328"/>
      <c r="X62" s="328"/>
      <c r="Y62" s="105" t="s">
        <v>92</v>
      </c>
    </row>
    <row r="63" spans="1:25" ht="22.5" customHeight="1" thickTop="1" thickBot="1" x14ac:dyDescent="0.25">
      <c r="A63" s="130">
        <v>1</v>
      </c>
      <c r="B63" s="130" t="s">
        <v>93</v>
      </c>
      <c r="C63" s="122" t="s">
        <v>106</v>
      </c>
      <c r="D63" s="122" t="s">
        <v>106</v>
      </c>
      <c r="E63" s="130" t="s">
        <v>106</v>
      </c>
      <c r="F63" s="122" t="s">
        <v>134</v>
      </c>
      <c r="G63" s="305" t="s">
        <v>106</v>
      </c>
      <c r="H63" s="122"/>
      <c r="I63" s="122"/>
      <c r="J63" s="317" t="s">
        <v>178</v>
      </c>
      <c r="K63" s="140"/>
      <c r="L63" s="140"/>
      <c r="M63" s="140"/>
      <c r="N63" s="140">
        <f t="shared" si="1"/>
        <v>0</v>
      </c>
      <c r="O63" s="140"/>
      <c r="P63" s="140"/>
      <c r="Q63" s="272"/>
      <c r="R63" s="140"/>
      <c r="S63" s="140"/>
      <c r="T63" s="140"/>
      <c r="U63" s="136" t="e">
        <f t="shared" si="3"/>
        <v>#DIV/0!</v>
      </c>
      <c r="V63" s="305"/>
      <c r="W63" s="328"/>
      <c r="X63" s="328"/>
      <c r="Y63" s="105" t="s">
        <v>92</v>
      </c>
    </row>
    <row r="64" spans="1:25" ht="22.5" customHeight="1" thickTop="1" thickBot="1" x14ac:dyDescent="0.25">
      <c r="A64" s="130">
        <v>1</v>
      </c>
      <c r="B64" s="130" t="s">
        <v>93</v>
      </c>
      <c r="C64" s="122" t="s">
        <v>106</v>
      </c>
      <c r="D64" s="122" t="s">
        <v>106</v>
      </c>
      <c r="E64" s="130" t="s">
        <v>106</v>
      </c>
      <c r="F64" s="305" t="s">
        <v>159</v>
      </c>
      <c r="G64" s="122"/>
      <c r="H64" s="122"/>
      <c r="I64" s="122"/>
      <c r="J64" s="316" t="s">
        <v>179</v>
      </c>
      <c r="K64" s="139">
        <f>+K65+K66</f>
        <v>0</v>
      </c>
      <c r="L64" s="139">
        <f>+L65+L66</f>
        <v>0</v>
      </c>
      <c r="M64" s="139">
        <f>+M65+M66</f>
        <v>0</v>
      </c>
      <c r="N64" s="139">
        <f t="shared" si="1"/>
        <v>0</v>
      </c>
      <c r="O64" s="139">
        <f t="shared" ref="O64:T64" si="29">+O65+O66</f>
        <v>0</v>
      </c>
      <c r="P64" s="139">
        <f t="shared" si="29"/>
        <v>0</v>
      </c>
      <c r="Q64" s="271">
        <f t="shared" si="29"/>
        <v>0</v>
      </c>
      <c r="R64" s="139">
        <f t="shared" si="29"/>
        <v>0</v>
      </c>
      <c r="S64" s="139">
        <f t="shared" si="29"/>
        <v>0</v>
      </c>
      <c r="T64" s="139">
        <f t="shared" si="29"/>
        <v>0</v>
      </c>
      <c r="U64" s="134" t="e">
        <f t="shared" si="3"/>
        <v>#DIV/0!</v>
      </c>
      <c r="V64" s="305"/>
      <c r="W64" s="328"/>
      <c r="X64" s="328"/>
      <c r="Y64" s="105" t="s">
        <v>92</v>
      </c>
    </row>
    <row r="65" spans="1:25" ht="22.5" customHeight="1" thickTop="1" thickBot="1" x14ac:dyDescent="0.25">
      <c r="A65" s="130">
        <v>1</v>
      </c>
      <c r="B65" s="130" t="s">
        <v>93</v>
      </c>
      <c r="C65" s="122" t="s">
        <v>106</v>
      </c>
      <c r="D65" s="122" t="s">
        <v>106</v>
      </c>
      <c r="E65" s="130" t="s">
        <v>106</v>
      </c>
      <c r="F65" s="122" t="s">
        <v>159</v>
      </c>
      <c r="G65" s="305" t="s">
        <v>93</v>
      </c>
      <c r="H65" s="122"/>
      <c r="I65" s="122"/>
      <c r="J65" s="317" t="s">
        <v>180</v>
      </c>
      <c r="K65" s="140"/>
      <c r="L65" s="140"/>
      <c r="M65" s="140"/>
      <c r="N65" s="140">
        <f t="shared" si="1"/>
        <v>0</v>
      </c>
      <c r="O65" s="140"/>
      <c r="P65" s="140"/>
      <c r="Q65" s="272"/>
      <c r="R65" s="140"/>
      <c r="S65" s="140"/>
      <c r="T65" s="140"/>
      <c r="U65" s="136" t="e">
        <f t="shared" si="3"/>
        <v>#DIV/0!</v>
      </c>
      <c r="V65" s="305"/>
      <c r="W65" s="328"/>
      <c r="X65" s="328"/>
      <c r="Y65" s="105" t="s">
        <v>92</v>
      </c>
    </row>
    <row r="66" spans="1:25" ht="22.5" customHeight="1" thickTop="1" thickBot="1" x14ac:dyDescent="0.25">
      <c r="A66" s="130">
        <v>1</v>
      </c>
      <c r="B66" s="130" t="s">
        <v>93</v>
      </c>
      <c r="C66" s="122" t="s">
        <v>106</v>
      </c>
      <c r="D66" s="122" t="s">
        <v>106</v>
      </c>
      <c r="E66" s="130" t="s">
        <v>106</v>
      </c>
      <c r="F66" s="122" t="s">
        <v>159</v>
      </c>
      <c r="G66" s="305" t="s">
        <v>106</v>
      </c>
      <c r="H66" s="122"/>
      <c r="I66" s="122"/>
      <c r="J66" s="317" t="s">
        <v>181</v>
      </c>
      <c r="K66" s="140"/>
      <c r="L66" s="140"/>
      <c r="M66" s="140"/>
      <c r="N66" s="140">
        <f t="shared" si="1"/>
        <v>0</v>
      </c>
      <c r="O66" s="140"/>
      <c r="P66" s="140"/>
      <c r="Q66" s="272"/>
      <c r="R66" s="140"/>
      <c r="S66" s="140"/>
      <c r="T66" s="140"/>
      <c r="U66" s="136" t="e">
        <f t="shared" si="3"/>
        <v>#DIV/0!</v>
      </c>
      <c r="V66" s="305"/>
      <c r="W66" s="328"/>
      <c r="X66" s="328"/>
      <c r="Y66" s="105" t="s">
        <v>92</v>
      </c>
    </row>
    <row r="67" spans="1:25" ht="22.5" customHeight="1" thickTop="1" thickBot="1" x14ac:dyDescent="0.25">
      <c r="A67" s="130">
        <v>1</v>
      </c>
      <c r="B67" s="130" t="s">
        <v>93</v>
      </c>
      <c r="C67" s="122" t="s">
        <v>106</v>
      </c>
      <c r="D67" s="122" t="s">
        <v>106</v>
      </c>
      <c r="E67" s="130" t="s">
        <v>106</v>
      </c>
      <c r="F67" s="305" t="s">
        <v>182</v>
      </c>
      <c r="G67" s="122"/>
      <c r="H67" s="122"/>
      <c r="I67" s="122"/>
      <c r="J67" s="316" t="s">
        <v>183</v>
      </c>
      <c r="K67" s="139">
        <f>+K68+K69</f>
        <v>0</v>
      </c>
      <c r="L67" s="139">
        <f>+L68+L69</f>
        <v>0</v>
      </c>
      <c r="M67" s="139">
        <f>+M68+M69</f>
        <v>0</v>
      </c>
      <c r="N67" s="139">
        <f t="shared" si="1"/>
        <v>0</v>
      </c>
      <c r="O67" s="139">
        <f t="shared" ref="O67:T67" si="30">+O68+O69</f>
        <v>0</v>
      </c>
      <c r="P67" s="139">
        <f t="shared" si="30"/>
        <v>0</v>
      </c>
      <c r="Q67" s="271">
        <f t="shared" si="30"/>
        <v>0</v>
      </c>
      <c r="R67" s="139">
        <f t="shared" si="30"/>
        <v>0</v>
      </c>
      <c r="S67" s="139">
        <f t="shared" si="30"/>
        <v>0</v>
      </c>
      <c r="T67" s="139">
        <f t="shared" si="30"/>
        <v>0</v>
      </c>
      <c r="U67" s="134" t="e">
        <f t="shared" si="3"/>
        <v>#DIV/0!</v>
      </c>
      <c r="V67" s="305"/>
      <c r="W67" s="328"/>
      <c r="X67" s="328"/>
      <c r="Y67" s="105" t="s">
        <v>92</v>
      </c>
    </row>
    <row r="68" spans="1:25" ht="22.5" customHeight="1" thickTop="1" thickBot="1" x14ac:dyDescent="0.25">
      <c r="A68" s="130">
        <v>1</v>
      </c>
      <c r="B68" s="130" t="s">
        <v>93</v>
      </c>
      <c r="C68" s="122" t="s">
        <v>106</v>
      </c>
      <c r="D68" s="122" t="s">
        <v>106</v>
      </c>
      <c r="E68" s="130" t="s">
        <v>106</v>
      </c>
      <c r="F68" s="122" t="s">
        <v>182</v>
      </c>
      <c r="G68" s="305" t="s">
        <v>93</v>
      </c>
      <c r="H68" s="122"/>
      <c r="I68" s="122"/>
      <c r="J68" s="317" t="s">
        <v>184</v>
      </c>
      <c r="K68" s="140"/>
      <c r="L68" s="140"/>
      <c r="M68" s="140"/>
      <c r="N68" s="140">
        <f t="shared" si="1"/>
        <v>0</v>
      </c>
      <c r="O68" s="140"/>
      <c r="P68" s="140"/>
      <c r="Q68" s="272"/>
      <c r="R68" s="140"/>
      <c r="S68" s="140"/>
      <c r="T68" s="140"/>
      <c r="U68" s="136" t="e">
        <f t="shared" si="3"/>
        <v>#DIV/0!</v>
      </c>
      <c r="V68" s="305"/>
      <c r="W68" s="328"/>
      <c r="X68" s="328"/>
      <c r="Y68" s="105" t="s">
        <v>92</v>
      </c>
    </row>
    <row r="69" spans="1:25" ht="22.5" customHeight="1" thickTop="1" thickBot="1" x14ac:dyDescent="0.25">
      <c r="A69" s="130">
        <v>1</v>
      </c>
      <c r="B69" s="130" t="s">
        <v>93</v>
      </c>
      <c r="C69" s="122" t="s">
        <v>106</v>
      </c>
      <c r="D69" s="122" t="s">
        <v>106</v>
      </c>
      <c r="E69" s="130" t="s">
        <v>106</v>
      </c>
      <c r="F69" s="122" t="s">
        <v>182</v>
      </c>
      <c r="G69" s="305" t="s">
        <v>106</v>
      </c>
      <c r="H69" s="122"/>
      <c r="I69" s="122"/>
      <c r="J69" s="317" t="s">
        <v>185</v>
      </c>
      <c r="K69" s="140"/>
      <c r="L69" s="140"/>
      <c r="M69" s="140"/>
      <c r="N69" s="140">
        <f t="shared" si="1"/>
        <v>0</v>
      </c>
      <c r="O69" s="140"/>
      <c r="P69" s="140"/>
      <c r="Q69" s="272"/>
      <c r="R69" s="140"/>
      <c r="S69" s="140"/>
      <c r="T69" s="140"/>
      <c r="U69" s="136" t="e">
        <f t="shared" si="3"/>
        <v>#DIV/0!</v>
      </c>
      <c r="V69" s="305"/>
      <c r="W69" s="328"/>
      <c r="X69" s="328"/>
      <c r="Y69" s="105" t="s">
        <v>92</v>
      </c>
    </row>
    <row r="70" spans="1:25" ht="22.5" customHeight="1" thickTop="1" thickBot="1" x14ac:dyDescent="0.25">
      <c r="A70" s="130">
        <v>1</v>
      </c>
      <c r="B70" s="130" t="s">
        <v>93</v>
      </c>
      <c r="C70" s="122" t="s">
        <v>106</v>
      </c>
      <c r="D70" s="122" t="s">
        <v>106</v>
      </c>
      <c r="E70" s="130" t="s">
        <v>106</v>
      </c>
      <c r="F70" s="305" t="s">
        <v>186</v>
      </c>
      <c r="G70" s="122"/>
      <c r="H70" s="122"/>
      <c r="I70" s="122"/>
      <c r="J70" s="316" t="s">
        <v>187</v>
      </c>
      <c r="K70" s="139">
        <f>+K71+K72</f>
        <v>0</v>
      </c>
      <c r="L70" s="139">
        <f>+L71+L72</f>
        <v>0</v>
      </c>
      <c r="M70" s="139">
        <f>+M71+M72</f>
        <v>0</v>
      </c>
      <c r="N70" s="139">
        <f t="shared" si="1"/>
        <v>0</v>
      </c>
      <c r="O70" s="139">
        <f t="shared" ref="O70:T70" si="31">+O71+O72</f>
        <v>0</v>
      </c>
      <c r="P70" s="139">
        <f t="shared" si="31"/>
        <v>0</v>
      </c>
      <c r="Q70" s="271">
        <f t="shared" si="31"/>
        <v>0</v>
      </c>
      <c r="R70" s="139">
        <f t="shared" si="31"/>
        <v>0</v>
      </c>
      <c r="S70" s="139">
        <f t="shared" si="31"/>
        <v>0</v>
      </c>
      <c r="T70" s="139">
        <f t="shared" si="31"/>
        <v>0</v>
      </c>
      <c r="U70" s="134" t="e">
        <f t="shared" si="3"/>
        <v>#DIV/0!</v>
      </c>
      <c r="V70" s="305"/>
      <c r="W70" s="328"/>
      <c r="X70" s="328"/>
      <c r="Y70" s="105" t="s">
        <v>92</v>
      </c>
    </row>
    <row r="71" spans="1:25" ht="22.5" customHeight="1" thickTop="1" thickBot="1" x14ac:dyDescent="0.25">
      <c r="A71" s="130">
        <v>1</v>
      </c>
      <c r="B71" s="130" t="s">
        <v>93</v>
      </c>
      <c r="C71" s="122" t="s">
        <v>106</v>
      </c>
      <c r="D71" s="122" t="s">
        <v>106</v>
      </c>
      <c r="E71" s="130" t="s">
        <v>106</v>
      </c>
      <c r="F71" s="122" t="s">
        <v>186</v>
      </c>
      <c r="G71" s="305" t="s">
        <v>93</v>
      </c>
      <c r="H71" s="122"/>
      <c r="I71" s="122"/>
      <c r="J71" s="317" t="s">
        <v>188</v>
      </c>
      <c r="K71" s="140"/>
      <c r="L71" s="140"/>
      <c r="M71" s="140"/>
      <c r="N71" s="140">
        <f t="shared" ref="N71:N124" si="32">K71+L71-M71</f>
        <v>0</v>
      </c>
      <c r="O71" s="140"/>
      <c r="P71" s="140"/>
      <c r="Q71" s="272"/>
      <c r="R71" s="140"/>
      <c r="S71" s="140"/>
      <c r="T71" s="140"/>
      <c r="U71" s="136" t="e">
        <f t="shared" si="3"/>
        <v>#DIV/0!</v>
      </c>
      <c r="V71" s="305"/>
      <c r="W71" s="328"/>
      <c r="X71" s="328"/>
      <c r="Y71" s="105" t="s">
        <v>92</v>
      </c>
    </row>
    <row r="72" spans="1:25" ht="22.5" customHeight="1" thickTop="1" thickBot="1" x14ac:dyDescent="0.25">
      <c r="A72" s="130">
        <v>1</v>
      </c>
      <c r="B72" s="130" t="s">
        <v>93</v>
      </c>
      <c r="C72" s="122" t="s">
        <v>106</v>
      </c>
      <c r="D72" s="122" t="s">
        <v>106</v>
      </c>
      <c r="E72" s="130" t="s">
        <v>106</v>
      </c>
      <c r="F72" s="122" t="s">
        <v>186</v>
      </c>
      <c r="G72" s="305" t="s">
        <v>106</v>
      </c>
      <c r="H72" s="122"/>
      <c r="I72" s="122"/>
      <c r="J72" s="317" t="s">
        <v>189</v>
      </c>
      <c r="K72" s="140"/>
      <c r="L72" s="140"/>
      <c r="M72" s="140"/>
      <c r="N72" s="140">
        <f t="shared" si="32"/>
        <v>0</v>
      </c>
      <c r="O72" s="140"/>
      <c r="P72" s="140"/>
      <c r="Q72" s="272"/>
      <c r="R72" s="140"/>
      <c r="S72" s="140"/>
      <c r="T72" s="140"/>
      <c r="U72" s="136" t="e">
        <f t="shared" ref="U72:U135" si="33">T72/S72</f>
        <v>#DIV/0!</v>
      </c>
      <c r="V72" s="305"/>
      <c r="W72" s="328"/>
      <c r="X72" s="328"/>
      <c r="Y72" s="105" t="s">
        <v>92</v>
      </c>
    </row>
    <row r="73" spans="1:25" s="288" customFormat="1" ht="22.5" customHeight="1" thickTop="1" thickBot="1" x14ac:dyDescent="0.25">
      <c r="A73" s="283">
        <v>1</v>
      </c>
      <c r="B73" s="283" t="s">
        <v>93</v>
      </c>
      <c r="C73" s="145" t="s">
        <v>106</v>
      </c>
      <c r="D73" s="145" t="s">
        <v>106</v>
      </c>
      <c r="E73" s="283" t="s">
        <v>106</v>
      </c>
      <c r="F73" s="144" t="s">
        <v>190</v>
      </c>
      <c r="G73" s="145"/>
      <c r="H73" s="145"/>
      <c r="I73" s="145"/>
      <c r="J73" s="318" t="s">
        <v>191</v>
      </c>
      <c r="K73" s="242">
        <f>+K74+K75</f>
        <v>6500000</v>
      </c>
      <c r="L73" s="139">
        <f>+L74+L75</f>
        <v>0</v>
      </c>
      <c r="M73" s="139">
        <f>+M74+M75</f>
        <v>0</v>
      </c>
      <c r="N73" s="284">
        <f t="shared" si="32"/>
        <v>6500000</v>
      </c>
      <c r="O73" s="300">
        <f t="shared" ref="O73:T73" si="34">+O74+O75</f>
        <v>5850000</v>
      </c>
      <c r="P73" s="289">
        <f>+N73-O73-Q73</f>
        <v>0</v>
      </c>
      <c r="Q73" s="285">
        <f t="shared" si="34"/>
        <v>650000</v>
      </c>
      <c r="R73" s="284">
        <f t="shared" si="34"/>
        <v>0</v>
      </c>
      <c r="S73" s="139">
        <f t="shared" si="34"/>
        <v>0</v>
      </c>
      <c r="T73" s="284">
        <f t="shared" si="34"/>
        <v>10029766.41</v>
      </c>
      <c r="U73" s="286" t="e">
        <f t="shared" si="33"/>
        <v>#DIV/0!</v>
      </c>
      <c r="V73" s="144"/>
      <c r="W73" s="329"/>
      <c r="X73" s="329"/>
      <c r="Y73" s="287" t="s">
        <v>92</v>
      </c>
    </row>
    <row r="74" spans="1:25" s="288" customFormat="1" ht="22.5" customHeight="1" thickTop="1" thickBot="1" x14ac:dyDescent="0.25">
      <c r="A74" s="283">
        <v>1</v>
      </c>
      <c r="B74" s="283" t="s">
        <v>93</v>
      </c>
      <c r="C74" s="145" t="s">
        <v>106</v>
      </c>
      <c r="D74" s="145" t="s">
        <v>106</v>
      </c>
      <c r="E74" s="283" t="s">
        <v>106</v>
      </c>
      <c r="F74" s="145" t="s">
        <v>190</v>
      </c>
      <c r="G74" s="144" t="s">
        <v>93</v>
      </c>
      <c r="H74" s="145"/>
      <c r="I74" s="145"/>
      <c r="J74" s="319" t="s">
        <v>192</v>
      </c>
      <c r="K74" s="302">
        <v>6500000</v>
      </c>
      <c r="L74" s="140"/>
      <c r="M74" s="140"/>
      <c r="N74" s="289">
        <f t="shared" si="32"/>
        <v>6500000</v>
      </c>
      <c r="O74" s="301">
        <v>5850000</v>
      </c>
      <c r="P74" s="289">
        <f>+N74-O74-Q74</f>
        <v>0</v>
      </c>
      <c r="Q74" s="290">
        <f>+N74*0.1</f>
        <v>650000</v>
      </c>
      <c r="R74" s="289"/>
      <c r="S74" s="140"/>
      <c r="T74" s="292">
        <v>10029766.41</v>
      </c>
      <c r="U74" s="291" t="e">
        <f t="shared" si="33"/>
        <v>#DIV/0!</v>
      </c>
      <c r="V74" s="144"/>
      <c r="W74" s="329"/>
      <c r="X74" s="329"/>
      <c r="Y74" s="287" t="s">
        <v>92</v>
      </c>
    </row>
    <row r="75" spans="1:25" ht="22.5" customHeight="1" thickTop="1" thickBot="1" x14ac:dyDescent="0.25">
      <c r="A75" s="130">
        <v>1</v>
      </c>
      <c r="B75" s="130" t="s">
        <v>93</v>
      </c>
      <c r="C75" s="122" t="s">
        <v>106</v>
      </c>
      <c r="D75" s="122" t="s">
        <v>106</v>
      </c>
      <c r="E75" s="130" t="s">
        <v>106</v>
      </c>
      <c r="F75" s="122" t="s">
        <v>190</v>
      </c>
      <c r="G75" s="305" t="s">
        <v>106</v>
      </c>
      <c r="H75" s="122"/>
      <c r="I75" s="122"/>
      <c r="J75" s="317" t="s">
        <v>193</v>
      </c>
      <c r="K75" s="140"/>
      <c r="L75" s="140"/>
      <c r="M75" s="140"/>
      <c r="N75" s="140">
        <f t="shared" si="32"/>
        <v>0</v>
      </c>
      <c r="O75" s="140"/>
      <c r="P75" s="140"/>
      <c r="Q75" s="272"/>
      <c r="R75" s="140"/>
      <c r="S75" s="140"/>
      <c r="T75" s="140"/>
      <c r="U75" s="136" t="e">
        <f t="shared" si="33"/>
        <v>#DIV/0!</v>
      </c>
      <c r="V75" s="305"/>
      <c r="W75" s="328"/>
      <c r="X75" s="328"/>
      <c r="Y75" s="105" t="s">
        <v>92</v>
      </c>
    </row>
    <row r="76" spans="1:25" ht="22.5" customHeight="1" thickTop="1" thickBot="1" x14ac:dyDescent="0.25">
      <c r="A76" s="116" t="s">
        <v>89</v>
      </c>
      <c r="B76" s="117" t="s">
        <v>93</v>
      </c>
      <c r="C76" s="117" t="s">
        <v>106</v>
      </c>
      <c r="D76" s="117" t="s">
        <v>130</v>
      </c>
      <c r="E76" s="117"/>
      <c r="F76" s="118"/>
      <c r="G76" s="118"/>
      <c r="H76" s="118"/>
      <c r="I76" s="118"/>
      <c r="J76" s="313" t="s">
        <v>194</v>
      </c>
      <c r="K76" s="243">
        <f>+K77+K81</f>
        <v>414762293</v>
      </c>
      <c r="L76" s="119">
        <f>+L77+L81</f>
        <v>0</v>
      </c>
      <c r="M76" s="119">
        <f>+M77+M81</f>
        <v>0</v>
      </c>
      <c r="N76" s="119">
        <f t="shared" si="32"/>
        <v>414762293</v>
      </c>
      <c r="O76" s="243">
        <f t="shared" ref="O76:T76" si="35">+O77+O81</f>
        <v>137435477.69999999</v>
      </c>
      <c r="P76" s="119">
        <f t="shared" si="35"/>
        <v>242850586</v>
      </c>
      <c r="Q76" s="268">
        <f t="shared" si="35"/>
        <v>34476229.300000004</v>
      </c>
      <c r="R76" s="119">
        <f t="shared" si="35"/>
        <v>0</v>
      </c>
      <c r="S76" s="133">
        <f t="shared" si="35"/>
        <v>3478632244.5100002</v>
      </c>
      <c r="T76" s="119">
        <f t="shared" si="35"/>
        <v>107400300.06</v>
      </c>
      <c r="U76" s="120">
        <f t="shared" si="33"/>
        <v>3.0874289810168879E-2</v>
      </c>
      <c r="V76" s="117"/>
      <c r="W76" s="327" t="s">
        <v>195</v>
      </c>
      <c r="X76" s="327" t="s">
        <v>196</v>
      </c>
      <c r="Y76" s="105" t="s">
        <v>92</v>
      </c>
    </row>
    <row r="77" spans="1:25" s="298" customFormat="1" ht="22.5" customHeight="1" thickTop="1" thickBot="1" x14ac:dyDescent="0.3">
      <c r="A77" s="144" t="s">
        <v>89</v>
      </c>
      <c r="B77" s="144" t="s">
        <v>93</v>
      </c>
      <c r="C77" s="144" t="s">
        <v>106</v>
      </c>
      <c r="D77" s="144" t="s">
        <v>130</v>
      </c>
      <c r="E77" s="144" t="s">
        <v>93</v>
      </c>
      <c r="F77" s="144"/>
      <c r="G77" s="144"/>
      <c r="H77" s="145"/>
      <c r="I77" s="145"/>
      <c r="J77" s="318" t="s">
        <v>30</v>
      </c>
      <c r="K77" s="242">
        <f t="shared" ref="K77:T77" si="36">+K78</f>
        <v>344762293</v>
      </c>
      <c r="L77" s="139">
        <f>+L78</f>
        <v>0</v>
      </c>
      <c r="M77" s="139">
        <f>+M78</f>
        <v>0</v>
      </c>
      <c r="N77" s="284">
        <f t="shared" si="32"/>
        <v>344762293</v>
      </c>
      <c r="O77" s="300">
        <f t="shared" si="36"/>
        <v>67435477.699999988</v>
      </c>
      <c r="P77" s="284">
        <f t="shared" si="36"/>
        <v>242850586</v>
      </c>
      <c r="Q77" s="285">
        <f t="shared" si="36"/>
        <v>34476229.300000004</v>
      </c>
      <c r="R77" s="284">
        <f t="shared" si="36"/>
        <v>0</v>
      </c>
      <c r="S77" s="139">
        <f t="shared" si="36"/>
        <v>3411745147</v>
      </c>
      <c r="T77" s="284">
        <f t="shared" si="36"/>
        <v>94217918.060000002</v>
      </c>
      <c r="U77" s="286">
        <f t="shared" si="33"/>
        <v>2.7615754987692226E-2</v>
      </c>
      <c r="V77" s="296"/>
      <c r="W77" s="331" t="s">
        <v>197</v>
      </c>
      <c r="X77" s="331" t="s">
        <v>198</v>
      </c>
      <c r="Y77" s="287" t="s">
        <v>92</v>
      </c>
    </row>
    <row r="78" spans="1:25" s="288" customFormat="1" ht="22.5" customHeight="1" thickTop="1" thickBot="1" x14ac:dyDescent="0.25">
      <c r="A78" s="283" t="s">
        <v>89</v>
      </c>
      <c r="B78" s="145" t="s">
        <v>93</v>
      </c>
      <c r="C78" s="145" t="s">
        <v>106</v>
      </c>
      <c r="D78" s="145" t="s">
        <v>130</v>
      </c>
      <c r="E78" s="145" t="s">
        <v>93</v>
      </c>
      <c r="F78" s="144" t="s">
        <v>93</v>
      </c>
      <c r="G78" s="145"/>
      <c r="H78" s="145"/>
      <c r="I78" s="145"/>
      <c r="J78" s="318" t="s">
        <v>199</v>
      </c>
      <c r="K78" s="242">
        <f>+K79+K80</f>
        <v>344762293</v>
      </c>
      <c r="L78" s="139">
        <f>+L79+L80</f>
        <v>0</v>
      </c>
      <c r="M78" s="139">
        <f>+M79+M80</f>
        <v>0</v>
      </c>
      <c r="N78" s="284">
        <f t="shared" si="32"/>
        <v>344762293</v>
      </c>
      <c r="O78" s="300">
        <f t="shared" ref="O78:T78" si="37">+O79+O80</f>
        <v>67435477.699999988</v>
      </c>
      <c r="P78" s="284">
        <f t="shared" si="37"/>
        <v>242850586</v>
      </c>
      <c r="Q78" s="285">
        <f t="shared" si="37"/>
        <v>34476229.300000004</v>
      </c>
      <c r="R78" s="284">
        <f t="shared" si="37"/>
        <v>0</v>
      </c>
      <c r="S78" s="139">
        <f t="shared" si="37"/>
        <v>3411745147</v>
      </c>
      <c r="T78" s="284">
        <f t="shared" si="37"/>
        <v>94217918.060000002</v>
      </c>
      <c r="U78" s="286">
        <f t="shared" si="33"/>
        <v>2.7615754987692226E-2</v>
      </c>
      <c r="V78" s="283"/>
      <c r="W78" s="329" t="s">
        <v>200</v>
      </c>
      <c r="X78" s="329" t="s">
        <v>201</v>
      </c>
      <c r="Y78" s="287" t="s">
        <v>92</v>
      </c>
    </row>
    <row r="79" spans="1:25" s="288" customFormat="1" ht="22.5" customHeight="1" thickTop="1" thickBot="1" x14ac:dyDescent="0.25">
      <c r="A79" s="283" t="s">
        <v>89</v>
      </c>
      <c r="B79" s="145" t="s">
        <v>93</v>
      </c>
      <c r="C79" s="145" t="s">
        <v>106</v>
      </c>
      <c r="D79" s="145" t="s">
        <v>130</v>
      </c>
      <c r="E79" s="145" t="s">
        <v>93</v>
      </c>
      <c r="F79" s="145" t="s">
        <v>93</v>
      </c>
      <c r="G79" s="144" t="s">
        <v>93</v>
      </c>
      <c r="H79" s="145"/>
      <c r="I79" s="145"/>
      <c r="J79" s="319" t="s">
        <v>202</v>
      </c>
      <c r="K79" s="242">
        <v>344762293</v>
      </c>
      <c r="L79" s="139"/>
      <c r="M79" s="139"/>
      <c r="N79" s="284">
        <f t="shared" si="32"/>
        <v>344762293</v>
      </c>
      <c r="O79" s="300">
        <f>+N79-P79-Q79</f>
        <v>67435477.699999988</v>
      </c>
      <c r="P79" s="284">
        <v>242850586</v>
      </c>
      <c r="Q79" s="285">
        <f>+N79*0.1</f>
        <v>34476229.300000004</v>
      </c>
      <c r="R79" s="284"/>
      <c r="S79" s="139">
        <v>535154535</v>
      </c>
      <c r="T79" s="284">
        <v>94217918.060000002</v>
      </c>
      <c r="U79" s="286">
        <f t="shared" si="33"/>
        <v>0.17605740379271942</v>
      </c>
      <c r="V79" s="283"/>
      <c r="W79" s="329"/>
      <c r="X79" s="329"/>
      <c r="Y79" s="287" t="s">
        <v>92</v>
      </c>
    </row>
    <row r="80" spans="1:25" ht="22.5" customHeight="1" thickTop="1" thickBot="1" x14ac:dyDescent="0.25">
      <c r="A80" s="130" t="s">
        <v>89</v>
      </c>
      <c r="B80" s="122" t="s">
        <v>93</v>
      </c>
      <c r="C80" s="122" t="s">
        <v>106</v>
      </c>
      <c r="D80" s="122" t="s">
        <v>130</v>
      </c>
      <c r="E80" s="122" t="s">
        <v>93</v>
      </c>
      <c r="F80" s="122" t="s">
        <v>93</v>
      </c>
      <c r="G80" s="305" t="s">
        <v>106</v>
      </c>
      <c r="H80" s="122"/>
      <c r="I80" s="122"/>
      <c r="J80" s="315" t="s">
        <v>203</v>
      </c>
      <c r="K80" s="140"/>
      <c r="L80" s="140"/>
      <c r="M80" s="140"/>
      <c r="N80" s="140">
        <f t="shared" si="32"/>
        <v>0</v>
      </c>
      <c r="O80" s="140"/>
      <c r="P80" s="140"/>
      <c r="Q80" s="272"/>
      <c r="R80" s="140"/>
      <c r="S80" s="140">
        <v>2876590612</v>
      </c>
      <c r="T80" s="140"/>
      <c r="U80" s="136">
        <f t="shared" si="33"/>
        <v>0</v>
      </c>
      <c r="V80" s="130"/>
      <c r="W80" s="328"/>
      <c r="X80" s="328"/>
      <c r="Y80" s="105" t="s">
        <v>92</v>
      </c>
    </row>
    <row r="81" spans="1:25" s="288" customFormat="1" ht="22.5" customHeight="1" thickTop="1" thickBot="1" x14ac:dyDescent="0.25">
      <c r="A81" s="283" t="s">
        <v>89</v>
      </c>
      <c r="B81" s="145" t="s">
        <v>93</v>
      </c>
      <c r="C81" s="145" t="s">
        <v>106</v>
      </c>
      <c r="D81" s="145" t="s">
        <v>130</v>
      </c>
      <c r="E81" s="145" t="s">
        <v>93</v>
      </c>
      <c r="F81" s="144" t="s">
        <v>106</v>
      </c>
      <c r="G81" s="145"/>
      <c r="H81" s="145"/>
      <c r="I81" s="145"/>
      <c r="J81" s="318" t="s">
        <v>204</v>
      </c>
      <c r="K81" s="302">
        <f>+K82+K83</f>
        <v>70000000</v>
      </c>
      <c r="L81" s="140">
        <f>+L82+L83</f>
        <v>0</v>
      </c>
      <c r="M81" s="140">
        <f>+M82+M83</f>
        <v>0</v>
      </c>
      <c r="N81" s="289">
        <f t="shared" si="32"/>
        <v>70000000</v>
      </c>
      <c r="O81" s="301">
        <f t="shared" ref="O81:T81" si="38">+O82+O83</f>
        <v>70000000</v>
      </c>
      <c r="P81" s="289">
        <f t="shared" si="38"/>
        <v>0</v>
      </c>
      <c r="Q81" s="290">
        <f t="shared" si="38"/>
        <v>0</v>
      </c>
      <c r="R81" s="289">
        <f t="shared" si="38"/>
        <v>0</v>
      </c>
      <c r="S81" s="140">
        <f t="shared" si="38"/>
        <v>66887097.509999998</v>
      </c>
      <c r="T81" s="289">
        <f t="shared" si="38"/>
        <v>13182382</v>
      </c>
      <c r="U81" s="291">
        <f t="shared" si="33"/>
        <v>0.19708407885435841</v>
      </c>
      <c r="V81" s="283"/>
      <c r="W81" s="329" t="s">
        <v>205</v>
      </c>
      <c r="X81" s="329" t="s">
        <v>206</v>
      </c>
      <c r="Y81" s="287" t="s">
        <v>92</v>
      </c>
    </row>
    <row r="82" spans="1:25" s="288" customFormat="1" ht="22.5" customHeight="1" thickTop="1" thickBot="1" x14ac:dyDescent="0.3">
      <c r="A82" s="283" t="s">
        <v>89</v>
      </c>
      <c r="B82" s="145" t="s">
        <v>93</v>
      </c>
      <c r="C82" s="145" t="s">
        <v>106</v>
      </c>
      <c r="D82" s="145" t="s">
        <v>130</v>
      </c>
      <c r="E82" s="145" t="s">
        <v>93</v>
      </c>
      <c r="F82" s="145" t="s">
        <v>106</v>
      </c>
      <c r="G82" s="144" t="s">
        <v>93</v>
      </c>
      <c r="H82" s="145"/>
      <c r="I82" s="145"/>
      <c r="J82" s="319" t="s">
        <v>207</v>
      </c>
      <c r="K82" s="301"/>
      <c r="L82" s="289"/>
      <c r="M82" s="289"/>
      <c r="N82" s="289">
        <f t="shared" si="32"/>
        <v>0</v>
      </c>
      <c r="O82" s="289"/>
      <c r="P82" s="289"/>
      <c r="Q82" s="290"/>
      <c r="R82" s="289"/>
      <c r="S82" s="140">
        <v>524356</v>
      </c>
      <c r="T82" s="304">
        <v>13182382</v>
      </c>
      <c r="U82" s="291">
        <f t="shared" si="33"/>
        <v>25.140137616428532</v>
      </c>
      <c r="V82" s="283"/>
      <c r="W82" s="329"/>
      <c r="X82" s="329"/>
      <c r="Y82" s="287" t="s">
        <v>92</v>
      </c>
    </row>
    <row r="83" spans="1:25" ht="22.5" customHeight="1" thickTop="1" thickBot="1" x14ac:dyDescent="0.25">
      <c r="A83" s="130" t="s">
        <v>89</v>
      </c>
      <c r="B83" s="122" t="s">
        <v>93</v>
      </c>
      <c r="C83" s="122" t="s">
        <v>106</v>
      </c>
      <c r="D83" s="122" t="s">
        <v>130</v>
      </c>
      <c r="E83" s="122" t="s">
        <v>93</v>
      </c>
      <c r="F83" s="122" t="s">
        <v>106</v>
      </c>
      <c r="G83" s="305" t="s">
        <v>106</v>
      </c>
      <c r="H83" s="122"/>
      <c r="I83" s="122"/>
      <c r="J83" s="315" t="s">
        <v>208</v>
      </c>
      <c r="K83" s="140">
        <v>70000000</v>
      </c>
      <c r="L83" s="140"/>
      <c r="M83" s="140"/>
      <c r="N83" s="140">
        <f t="shared" si="32"/>
        <v>70000000</v>
      </c>
      <c r="O83" s="302">
        <v>70000000</v>
      </c>
      <c r="P83" s="140"/>
      <c r="Q83" s="272"/>
      <c r="R83" s="140"/>
      <c r="S83" s="140">
        <v>66362741.509999998</v>
      </c>
      <c r="T83" s="140"/>
      <c r="U83" s="136">
        <f t="shared" si="33"/>
        <v>0</v>
      </c>
      <c r="V83" s="130"/>
      <c r="W83" s="328"/>
      <c r="X83" s="328"/>
      <c r="Y83" s="105" t="s">
        <v>92</v>
      </c>
    </row>
    <row r="84" spans="1:25" ht="22.5" customHeight="1" thickTop="1" thickBot="1" x14ac:dyDescent="0.25">
      <c r="A84" s="116" t="s">
        <v>89</v>
      </c>
      <c r="B84" s="117" t="s">
        <v>93</v>
      </c>
      <c r="C84" s="117" t="s">
        <v>106</v>
      </c>
      <c r="D84" s="117" t="s">
        <v>134</v>
      </c>
      <c r="E84" s="117"/>
      <c r="F84" s="118"/>
      <c r="G84" s="118"/>
      <c r="H84" s="118"/>
      <c r="I84" s="118"/>
      <c r="J84" s="313" t="s">
        <v>209</v>
      </c>
      <c r="K84" s="138">
        <f>+K85+K97</f>
        <v>0</v>
      </c>
      <c r="L84" s="138">
        <f>+L85+L97</f>
        <v>0</v>
      </c>
      <c r="M84" s="138">
        <f>+M85+M97</f>
        <v>0</v>
      </c>
      <c r="N84" s="138">
        <f t="shared" si="32"/>
        <v>0</v>
      </c>
      <c r="O84" s="138">
        <f t="shared" ref="O84:T84" si="39">+O85+O97</f>
        <v>0</v>
      </c>
      <c r="P84" s="138">
        <f t="shared" si="39"/>
        <v>0</v>
      </c>
      <c r="Q84" s="268">
        <f t="shared" si="39"/>
        <v>0</v>
      </c>
      <c r="R84" s="138">
        <f t="shared" si="39"/>
        <v>0</v>
      </c>
      <c r="S84" s="139">
        <f>+S85+S97</f>
        <v>0</v>
      </c>
      <c r="T84" s="138">
        <f t="shared" si="39"/>
        <v>0</v>
      </c>
      <c r="U84" s="120" t="e">
        <f t="shared" si="33"/>
        <v>#DIV/0!</v>
      </c>
      <c r="V84" s="117"/>
      <c r="W84" s="327" t="s">
        <v>164</v>
      </c>
      <c r="X84" s="327" t="s">
        <v>165</v>
      </c>
      <c r="Y84" s="105" t="s">
        <v>92</v>
      </c>
    </row>
    <row r="85" spans="1:25" s="126" customFormat="1" ht="22.5" customHeight="1" thickTop="1" thickBot="1" x14ac:dyDescent="0.3">
      <c r="A85" s="125" t="s">
        <v>89</v>
      </c>
      <c r="B85" s="125" t="s">
        <v>93</v>
      </c>
      <c r="C85" s="305" t="s">
        <v>106</v>
      </c>
      <c r="D85" s="305" t="s">
        <v>134</v>
      </c>
      <c r="E85" s="121" t="s">
        <v>93</v>
      </c>
      <c r="F85" s="305"/>
      <c r="G85" s="305"/>
      <c r="H85" s="122"/>
      <c r="I85" s="122"/>
      <c r="J85" s="314" t="s">
        <v>210</v>
      </c>
      <c r="K85" s="139">
        <f>+K86+K94</f>
        <v>0</v>
      </c>
      <c r="L85" s="139">
        <f>+L86+L94</f>
        <v>0</v>
      </c>
      <c r="M85" s="139">
        <f>+M86+M94</f>
        <v>0</v>
      </c>
      <c r="N85" s="139">
        <f t="shared" si="32"/>
        <v>0</v>
      </c>
      <c r="O85" s="139">
        <f t="shared" ref="O85:T85" si="40">+O86+O94</f>
        <v>0</v>
      </c>
      <c r="P85" s="139">
        <f t="shared" si="40"/>
        <v>0</v>
      </c>
      <c r="Q85" s="271">
        <f t="shared" si="40"/>
        <v>0</v>
      </c>
      <c r="R85" s="139">
        <f t="shared" si="40"/>
        <v>0</v>
      </c>
      <c r="S85" s="139">
        <f>+S86+S94</f>
        <v>0</v>
      </c>
      <c r="T85" s="139">
        <f t="shared" si="40"/>
        <v>0</v>
      </c>
      <c r="U85" s="134" t="e">
        <f t="shared" si="33"/>
        <v>#DIV/0!</v>
      </c>
      <c r="V85" s="305"/>
      <c r="W85" s="339" t="s">
        <v>211</v>
      </c>
      <c r="X85" s="339"/>
      <c r="Y85" s="105" t="s">
        <v>92</v>
      </c>
    </row>
    <row r="86" spans="1:25" s="126" customFormat="1" ht="22.5" customHeight="1" thickTop="1" thickBot="1" x14ac:dyDescent="0.3">
      <c r="A86" s="130" t="s">
        <v>89</v>
      </c>
      <c r="B86" s="130" t="s">
        <v>93</v>
      </c>
      <c r="C86" s="122" t="s">
        <v>106</v>
      </c>
      <c r="D86" s="122" t="s">
        <v>134</v>
      </c>
      <c r="E86" s="130" t="s">
        <v>93</v>
      </c>
      <c r="F86" s="305" t="s">
        <v>93</v>
      </c>
      <c r="G86" s="305"/>
      <c r="H86" s="122"/>
      <c r="I86" s="122"/>
      <c r="J86" s="314" t="s">
        <v>212</v>
      </c>
      <c r="K86" s="139">
        <f>+K87</f>
        <v>0</v>
      </c>
      <c r="L86" s="139">
        <f>+L87</f>
        <v>0</v>
      </c>
      <c r="M86" s="139">
        <f>+M87</f>
        <v>0</v>
      </c>
      <c r="N86" s="139">
        <f t="shared" si="32"/>
        <v>0</v>
      </c>
      <c r="O86" s="139">
        <f t="shared" ref="O86:T86" si="41">+O87</f>
        <v>0</v>
      </c>
      <c r="P86" s="139">
        <f t="shared" si="41"/>
        <v>0</v>
      </c>
      <c r="Q86" s="271">
        <f t="shared" si="41"/>
        <v>0</v>
      </c>
      <c r="R86" s="139">
        <f t="shared" si="41"/>
        <v>0</v>
      </c>
      <c r="S86" s="139">
        <f>+S87</f>
        <v>0</v>
      </c>
      <c r="T86" s="139">
        <f t="shared" si="41"/>
        <v>0</v>
      </c>
      <c r="U86" s="134" t="e">
        <f t="shared" si="33"/>
        <v>#DIV/0!</v>
      </c>
      <c r="V86" s="305"/>
      <c r="W86" s="339"/>
      <c r="X86" s="339"/>
      <c r="Y86" s="105"/>
    </row>
    <row r="87" spans="1:25" ht="22.5" customHeight="1" thickTop="1" thickBot="1" x14ac:dyDescent="0.25">
      <c r="A87" s="130" t="s">
        <v>89</v>
      </c>
      <c r="B87" s="130" t="s">
        <v>93</v>
      </c>
      <c r="C87" s="122" t="s">
        <v>106</v>
      </c>
      <c r="D87" s="122" t="s">
        <v>134</v>
      </c>
      <c r="E87" s="130" t="s">
        <v>93</v>
      </c>
      <c r="F87" s="122" t="s">
        <v>93</v>
      </c>
      <c r="G87" s="305" t="s">
        <v>93</v>
      </c>
      <c r="H87" s="122"/>
      <c r="I87" s="122"/>
      <c r="J87" s="316" t="s">
        <v>213</v>
      </c>
      <c r="K87" s="139">
        <f>+K88+K91</f>
        <v>0</v>
      </c>
      <c r="L87" s="139">
        <f>+L88+L91</f>
        <v>0</v>
      </c>
      <c r="M87" s="139">
        <f>+M88+M91</f>
        <v>0</v>
      </c>
      <c r="N87" s="139">
        <f t="shared" si="32"/>
        <v>0</v>
      </c>
      <c r="O87" s="139">
        <f t="shared" ref="O87:T87" si="42">+O88+O91</f>
        <v>0</v>
      </c>
      <c r="P87" s="139">
        <f t="shared" si="42"/>
        <v>0</v>
      </c>
      <c r="Q87" s="271">
        <f t="shared" si="42"/>
        <v>0</v>
      </c>
      <c r="R87" s="139">
        <f t="shared" si="42"/>
        <v>0</v>
      </c>
      <c r="S87" s="139">
        <f>+S88+S91</f>
        <v>0</v>
      </c>
      <c r="T87" s="139">
        <f t="shared" si="42"/>
        <v>0</v>
      </c>
      <c r="U87" s="134" t="e">
        <f t="shared" si="33"/>
        <v>#DIV/0!</v>
      </c>
      <c r="V87" s="305"/>
      <c r="W87" s="328" t="s">
        <v>167</v>
      </c>
      <c r="X87" s="328"/>
      <c r="Y87" s="105" t="s">
        <v>92</v>
      </c>
    </row>
    <row r="88" spans="1:25" ht="22.5" customHeight="1" thickTop="1" thickBot="1" x14ac:dyDescent="0.25">
      <c r="A88" s="130" t="s">
        <v>89</v>
      </c>
      <c r="B88" s="130" t="s">
        <v>93</v>
      </c>
      <c r="C88" s="122" t="s">
        <v>106</v>
      </c>
      <c r="D88" s="122" t="s">
        <v>134</v>
      </c>
      <c r="E88" s="130" t="s">
        <v>93</v>
      </c>
      <c r="F88" s="122" t="s">
        <v>93</v>
      </c>
      <c r="G88" s="122" t="s">
        <v>93</v>
      </c>
      <c r="H88" s="122" t="s">
        <v>93</v>
      </c>
      <c r="I88" s="122"/>
      <c r="J88" s="316" t="s">
        <v>214</v>
      </c>
      <c r="K88" s="140">
        <f>+K89+K90</f>
        <v>0</v>
      </c>
      <c r="L88" s="140">
        <f>+L89+L90</f>
        <v>0</v>
      </c>
      <c r="M88" s="140">
        <f>+M89+M90</f>
        <v>0</v>
      </c>
      <c r="N88" s="140">
        <f t="shared" si="32"/>
        <v>0</v>
      </c>
      <c r="O88" s="140">
        <f t="shared" ref="O88:T88" si="43">+O89+O90</f>
        <v>0</v>
      </c>
      <c r="P88" s="140">
        <f t="shared" si="43"/>
        <v>0</v>
      </c>
      <c r="Q88" s="272">
        <f t="shared" si="43"/>
        <v>0</v>
      </c>
      <c r="R88" s="140">
        <f t="shared" si="43"/>
        <v>0</v>
      </c>
      <c r="S88" s="140">
        <f>+S89+S90</f>
        <v>0</v>
      </c>
      <c r="T88" s="140">
        <f t="shared" si="43"/>
        <v>0</v>
      </c>
      <c r="U88" s="134" t="e">
        <f t="shared" si="33"/>
        <v>#DIV/0!</v>
      </c>
      <c r="V88" s="305"/>
      <c r="W88" s="328"/>
      <c r="X88" s="328"/>
      <c r="Y88" s="105" t="s">
        <v>92</v>
      </c>
    </row>
    <row r="89" spans="1:25" ht="22.5" customHeight="1" thickTop="1" thickBot="1" x14ac:dyDescent="0.25">
      <c r="A89" s="130" t="s">
        <v>89</v>
      </c>
      <c r="B89" s="130" t="s">
        <v>93</v>
      </c>
      <c r="C89" s="122" t="s">
        <v>106</v>
      </c>
      <c r="D89" s="122" t="s">
        <v>134</v>
      </c>
      <c r="E89" s="130" t="s">
        <v>93</v>
      </c>
      <c r="F89" s="122" t="s">
        <v>93</v>
      </c>
      <c r="G89" s="122" t="s">
        <v>93</v>
      </c>
      <c r="H89" s="122" t="s">
        <v>93</v>
      </c>
      <c r="I89" s="122" t="s">
        <v>93</v>
      </c>
      <c r="J89" s="317" t="s">
        <v>215</v>
      </c>
      <c r="K89" s="140"/>
      <c r="L89" s="140"/>
      <c r="M89" s="140"/>
      <c r="N89" s="140">
        <f t="shared" si="32"/>
        <v>0</v>
      </c>
      <c r="O89" s="140"/>
      <c r="P89" s="140"/>
      <c r="Q89" s="272"/>
      <c r="R89" s="140"/>
      <c r="S89" s="140"/>
      <c r="T89" s="140"/>
      <c r="U89" s="136" t="e">
        <f t="shared" si="33"/>
        <v>#DIV/0!</v>
      </c>
      <c r="V89" s="305"/>
      <c r="W89" s="328"/>
      <c r="X89" s="328"/>
      <c r="Y89" s="105"/>
    </row>
    <row r="90" spans="1:25" ht="22.5" customHeight="1" thickTop="1" thickBot="1" x14ac:dyDescent="0.25">
      <c r="A90" s="130" t="s">
        <v>89</v>
      </c>
      <c r="B90" s="130" t="s">
        <v>93</v>
      </c>
      <c r="C90" s="122" t="s">
        <v>106</v>
      </c>
      <c r="D90" s="122" t="s">
        <v>134</v>
      </c>
      <c r="E90" s="130" t="s">
        <v>93</v>
      </c>
      <c r="F90" s="122" t="s">
        <v>93</v>
      </c>
      <c r="G90" s="122" t="s">
        <v>93</v>
      </c>
      <c r="H90" s="122" t="s">
        <v>93</v>
      </c>
      <c r="I90" s="122" t="s">
        <v>106</v>
      </c>
      <c r="J90" s="317" t="s">
        <v>216</v>
      </c>
      <c r="K90" s="140"/>
      <c r="L90" s="140"/>
      <c r="M90" s="140"/>
      <c r="N90" s="140">
        <f t="shared" si="32"/>
        <v>0</v>
      </c>
      <c r="O90" s="140"/>
      <c r="P90" s="140"/>
      <c r="Q90" s="272"/>
      <c r="R90" s="140"/>
      <c r="S90" s="140"/>
      <c r="T90" s="140"/>
      <c r="U90" s="136" t="e">
        <f t="shared" si="33"/>
        <v>#DIV/0!</v>
      </c>
      <c r="V90" s="305"/>
      <c r="W90" s="328"/>
      <c r="X90" s="328"/>
      <c r="Y90" s="105"/>
    </row>
    <row r="91" spans="1:25" ht="22.5" customHeight="1" thickTop="1" thickBot="1" x14ac:dyDescent="0.25">
      <c r="A91" s="130" t="s">
        <v>89</v>
      </c>
      <c r="B91" s="130" t="s">
        <v>93</v>
      </c>
      <c r="C91" s="122" t="s">
        <v>106</v>
      </c>
      <c r="D91" s="122" t="s">
        <v>134</v>
      </c>
      <c r="E91" s="130" t="s">
        <v>93</v>
      </c>
      <c r="F91" s="122" t="s">
        <v>93</v>
      </c>
      <c r="G91" s="122" t="s">
        <v>93</v>
      </c>
      <c r="H91" s="122" t="s">
        <v>106</v>
      </c>
      <c r="I91" s="122"/>
      <c r="J91" s="316" t="s">
        <v>217</v>
      </c>
      <c r="K91" s="140">
        <f>+K92+K93</f>
        <v>0</v>
      </c>
      <c r="L91" s="140">
        <f>+L92+L93</f>
        <v>0</v>
      </c>
      <c r="M91" s="140">
        <f>+M92+M93</f>
        <v>0</v>
      </c>
      <c r="N91" s="140">
        <f t="shared" si="32"/>
        <v>0</v>
      </c>
      <c r="O91" s="140">
        <f t="shared" ref="O91:T91" si="44">+O92+O93</f>
        <v>0</v>
      </c>
      <c r="P91" s="140">
        <f t="shared" si="44"/>
        <v>0</v>
      </c>
      <c r="Q91" s="272">
        <f t="shared" si="44"/>
        <v>0</v>
      </c>
      <c r="R91" s="140">
        <f t="shared" si="44"/>
        <v>0</v>
      </c>
      <c r="S91" s="140">
        <f>+S92+S93</f>
        <v>0</v>
      </c>
      <c r="T91" s="140">
        <f t="shared" si="44"/>
        <v>0</v>
      </c>
      <c r="U91" s="134" t="e">
        <f t="shared" si="33"/>
        <v>#DIV/0!</v>
      </c>
      <c r="V91" s="305"/>
      <c r="W91" s="328"/>
      <c r="X91" s="328"/>
      <c r="Y91" s="105" t="s">
        <v>92</v>
      </c>
    </row>
    <row r="92" spans="1:25" ht="22.5" customHeight="1" thickTop="1" thickBot="1" x14ac:dyDescent="0.25">
      <c r="A92" s="130" t="s">
        <v>89</v>
      </c>
      <c r="B92" s="130" t="s">
        <v>93</v>
      </c>
      <c r="C92" s="122" t="s">
        <v>106</v>
      </c>
      <c r="D92" s="122" t="s">
        <v>134</v>
      </c>
      <c r="E92" s="130" t="s">
        <v>93</v>
      </c>
      <c r="F92" s="122" t="s">
        <v>93</v>
      </c>
      <c r="G92" s="122" t="s">
        <v>93</v>
      </c>
      <c r="H92" s="122" t="s">
        <v>106</v>
      </c>
      <c r="I92" s="122" t="s">
        <v>93</v>
      </c>
      <c r="J92" s="317" t="s">
        <v>218</v>
      </c>
      <c r="K92" s="140"/>
      <c r="L92" s="140"/>
      <c r="M92" s="140"/>
      <c r="N92" s="140">
        <f t="shared" si="32"/>
        <v>0</v>
      </c>
      <c r="O92" s="140"/>
      <c r="P92" s="140"/>
      <c r="Q92" s="272"/>
      <c r="R92" s="140"/>
      <c r="S92" s="140"/>
      <c r="T92" s="140"/>
      <c r="U92" s="136" t="e">
        <f t="shared" si="33"/>
        <v>#DIV/0!</v>
      </c>
      <c r="V92" s="305"/>
      <c r="W92" s="328"/>
      <c r="X92" s="328"/>
      <c r="Y92" s="105"/>
    </row>
    <row r="93" spans="1:25" ht="22.5" customHeight="1" thickTop="1" thickBot="1" x14ac:dyDescent="0.25">
      <c r="A93" s="130" t="s">
        <v>89</v>
      </c>
      <c r="B93" s="130" t="s">
        <v>93</v>
      </c>
      <c r="C93" s="122" t="s">
        <v>106</v>
      </c>
      <c r="D93" s="122" t="s">
        <v>134</v>
      </c>
      <c r="E93" s="130" t="s">
        <v>93</v>
      </c>
      <c r="F93" s="122" t="s">
        <v>93</v>
      </c>
      <c r="G93" s="122" t="s">
        <v>93</v>
      </c>
      <c r="H93" s="122" t="s">
        <v>106</v>
      </c>
      <c r="I93" s="122" t="s">
        <v>106</v>
      </c>
      <c r="J93" s="317" t="s">
        <v>219</v>
      </c>
      <c r="K93" s="140"/>
      <c r="L93" s="140"/>
      <c r="M93" s="140"/>
      <c r="N93" s="140">
        <f t="shared" si="32"/>
        <v>0</v>
      </c>
      <c r="O93" s="140"/>
      <c r="P93" s="140"/>
      <c r="Q93" s="272"/>
      <c r="R93" s="140"/>
      <c r="S93" s="140"/>
      <c r="T93" s="140"/>
      <c r="U93" s="136" t="e">
        <f t="shared" si="33"/>
        <v>#DIV/0!</v>
      </c>
      <c r="V93" s="305"/>
      <c r="W93" s="328"/>
      <c r="X93" s="328"/>
      <c r="Y93" s="105"/>
    </row>
    <row r="94" spans="1:25" ht="22.5" customHeight="1" thickTop="1" thickBot="1" x14ac:dyDescent="0.25">
      <c r="A94" s="130" t="s">
        <v>89</v>
      </c>
      <c r="B94" s="130" t="s">
        <v>93</v>
      </c>
      <c r="C94" s="122" t="s">
        <v>106</v>
      </c>
      <c r="D94" s="122" t="s">
        <v>134</v>
      </c>
      <c r="E94" s="130" t="s">
        <v>93</v>
      </c>
      <c r="F94" s="305" t="s">
        <v>106</v>
      </c>
      <c r="G94" s="122"/>
      <c r="H94" s="122"/>
      <c r="I94" s="122"/>
      <c r="J94" s="316" t="s">
        <v>220</v>
      </c>
      <c r="K94" s="140">
        <f>+K95+K96</f>
        <v>0</v>
      </c>
      <c r="L94" s="140">
        <f>+L95+L96</f>
        <v>0</v>
      </c>
      <c r="M94" s="140">
        <f>+M95+M96</f>
        <v>0</v>
      </c>
      <c r="N94" s="140">
        <f t="shared" si="32"/>
        <v>0</v>
      </c>
      <c r="O94" s="140">
        <f t="shared" ref="O94:T94" si="45">+O95+O96</f>
        <v>0</v>
      </c>
      <c r="P94" s="140">
        <f t="shared" si="45"/>
        <v>0</v>
      </c>
      <c r="Q94" s="272">
        <f t="shared" si="45"/>
        <v>0</v>
      </c>
      <c r="R94" s="140">
        <f t="shared" si="45"/>
        <v>0</v>
      </c>
      <c r="S94" s="140">
        <f>+S95+S96</f>
        <v>0</v>
      </c>
      <c r="T94" s="140">
        <f t="shared" si="45"/>
        <v>0</v>
      </c>
      <c r="U94" s="134" t="e">
        <f t="shared" si="33"/>
        <v>#DIV/0!</v>
      </c>
      <c r="V94" s="305"/>
      <c r="W94" s="328"/>
      <c r="X94" s="328"/>
      <c r="Y94" s="105"/>
    </row>
    <row r="95" spans="1:25" ht="22.5" customHeight="1" thickTop="1" thickBot="1" x14ac:dyDescent="0.25">
      <c r="A95" s="130" t="s">
        <v>89</v>
      </c>
      <c r="B95" s="130" t="s">
        <v>93</v>
      </c>
      <c r="C95" s="122" t="s">
        <v>106</v>
      </c>
      <c r="D95" s="122" t="s">
        <v>134</v>
      </c>
      <c r="E95" s="130" t="s">
        <v>93</v>
      </c>
      <c r="F95" s="122" t="s">
        <v>106</v>
      </c>
      <c r="G95" s="305" t="s">
        <v>93</v>
      </c>
      <c r="H95" s="122"/>
      <c r="I95" s="122"/>
      <c r="J95" s="317" t="s">
        <v>221</v>
      </c>
      <c r="K95" s="140"/>
      <c r="L95" s="140"/>
      <c r="M95" s="140"/>
      <c r="N95" s="140">
        <f t="shared" si="32"/>
        <v>0</v>
      </c>
      <c r="O95" s="140"/>
      <c r="P95" s="140"/>
      <c r="Q95" s="272"/>
      <c r="R95" s="140"/>
      <c r="S95" s="140"/>
      <c r="T95" s="140"/>
      <c r="U95" s="136" t="e">
        <f t="shared" si="33"/>
        <v>#DIV/0!</v>
      </c>
      <c r="V95" s="305"/>
      <c r="W95" s="328"/>
      <c r="X95" s="328"/>
      <c r="Y95" s="105"/>
    </row>
    <row r="96" spans="1:25" ht="22.5" customHeight="1" thickTop="1" thickBot="1" x14ac:dyDescent="0.25">
      <c r="A96" s="130" t="s">
        <v>89</v>
      </c>
      <c r="B96" s="130" t="s">
        <v>93</v>
      </c>
      <c r="C96" s="122" t="s">
        <v>106</v>
      </c>
      <c r="D96" s="122" t="s">
        <v>134</v>
      </c>
      <c r="E96" s="130" t="s">
        <v>93</v>
      </c>
      <c r="F96" s="122" t="s">
        <v>106</v>
      </c>
      <c r="G96" s="305" t="s">
        <v>106</v>
      </c>
      <c r="H96" s="122"/>
      <c r="I96" s="122"/>
      <c r="J96" s="317" t="s">
        <v>222</v>
      </c>
      <c r="K96" s="140"/>
      <c r="L96" s="140"/>
      <c r="M96" s="140"/>
      <c r="N96" s="140">
        <f t="shared" si="32"/>
        <v>0</v>
      </c>
      <c r="O96" s="140"/>
      <c r="P96" s="140"/>
      <c r="Q96" s="272"/>
      <c r="R96" s="140"/>
      <c r="S96" s="140"/>
      <c r="T96" s="140"/>
      <c r="U96" s="136" t="e">
        <f t="shared" si="33"/>
        <v>#DIV/0!</v>
      </c>
      <c r="V96" s="305"/>
      <c r="W96" s="328"/>
      <c r="X96" s="328"/>
      <c r="Y96" s="105"/>
    </row>
    <row r="97" spans="1:25" s="126" customFormat="1" ht="22.5" customHeight="1" thickTop="1" thickBot="1" x14ac:dyDescent="0.3">
      <c r="A97" s="125" t="s">
        <v>89</v>
      </c>
      <c r="B97" s="125" t="s">
        <v>93</v>
      </c>
      <c r="C97" s="305" t="s">
        <v>106</v>
      </c>
      <c r="D97" s="305" t="s">
        <v>134</v>
      </c>
      <c r="E97" s="121" t="s">
        <v>106</v>
      </c>
      <c r="F97" s="305"/>
      <c r="G97" s="305"/>
      <c r="H97" s="122"/>
      <c r="I97" s="122"/>
      <c r="J97" s="316" t="s">
        <v>223</v>
      </c>
      <c r="K97" s="141">
        <f>+K98+K101+K104+K107</f>
        <v>0</v>
      </c>
      <c r="L97" s="141">
        <f>+L98+L101+L104+L107</f>
        <v>0</v>
      </c>
      <c r="M97" s="141">
        <f>+M98+M101+M104+M107</f>
        <v>0</v>
      </c>
      <c r="N97" s="141">
        <f t="shared" si="32"/>
        <v>0</v>
      </c>
      <c r="O97" s="141">
        <f t="shared" ref="O97:T97" si="46">+O98+O101+O104+O107</f>
        <v>0</v>
      </c>
      <c r="P97" s="141">
        <f t="shared" si="46"/>
        <v>0</v>
      </c>
      <c r="Q97" s="269">
        <f t="shared" si="46"/>
        <v>0</v>
      </c>
      <c r="R97" s="141">
        <f t="shared" si="46"/>
        <v>0</v>
      </c>
      <c r="S97" s="139">
        <f>+S98+S101+S104+S107</f>
        <v>0</v>
      </c>
      <c r="T97" s="141">
        <f t="shared" si="46"/>
        <v>0</v>
      </c>
      <c r="U97" s="124" t="e">
        <f t="shared" si="33"/>
        <v>#DIV/0!</v>
      </c>
      <c r="V97" s="305"/>
      <c r="W97" s="339" t="s">
        <v>224</v>
      </c>
      <c r="X97" s="339"/>
      <c r="Y97" s="105" t="s">
        <v>92</v>
      </c>
    </row>
    <row r="98" spans="1:25" ht="22.5" customHeight="1" thickTop="1" thickBot="1" x14ac:dyDescent="0.25">
      <c r="A98" s="122" t="s">
        <v>89</v>
      </c>
      <c r="B98" s="130" t="s">
        <v>93</v>
      </c>
      <c r="C98" s="122" t="s">
        <v>106</v>
      </c>
      <c r="D98" s="122" t="s">
        <v>134</v>
      </c>
      <c r="E98" s="122" t="s">
        <v>106</v>
      </c>
      <c r="F98" s="305" t="s">
        <v>93</v>
      </c>
      <c r="G98" s="122"/>
      <c r="H98" s="122"/>
      <c r="I98" s="122"/>
      <c r="J98" s="316" t="s">
        <v>225</v>
      </c>
      <c r="K98" s="139">
        <f t="shared" ref="K98:T98" si="47">+K99+K100</f>
        <v>0</v>
      </c>
      <c r="L98" s="139">
        <f>+L99+L100</f>
        <v>0</v>
      </c>
      <c r="M98" s="139">
        <f>+M99+M100</f>
        <v>0</v>
      </c>
      <c r="N98" s="139">
        <f t="shared" si="32"/>
        <v>0</v>
      </c>
      <c r="O98" s="139">
        <f t="shared" si="47"/>
        <v>0</v>
      </c>
      <c r="P98" s="139">
        <f t="shared" si="47"/>
        <v>0</v>
      </c>
      <c r="Q98" s="271">
        <f t="shared" si="47"/>
        <v>0</v>
      </c>
      <c r="R98" s="139">
        <f t="shared" si="47"/>
        <v>0</v>
      </c>
      <c r="S98" s="139">
        <f t="shared" si="47"/>
        <v>0</v>
      </c>
      <c r="T98" s="139">
        <f t="shared" si="47"/>
        <v>0</v>
      </c>
      <c r="U98" s="134" t="e">
        <f t="shared" si="33"/>
        <v>#DIV/0!</v>
      </c>
      <c r="V98" s="305"/>
      <c r="W98" s="328" t="s">
        <v>226</v>
      </c>
      <c r="X98" s="328" t="s">
        <v>227</v>
      </c>
      <c r="Y98" s="105" t="s">
        <v>92</v>
      </c>
    </row>
    <row r="99" spans="1:25" ht="22.5" customHeight="1" thickTop="1" thickBot="1" x14ac:dyDescent="0.25">
      <c r="A99" s="130" t="s">
        <v>89</v>
      </c>
      <c r="B99" s="130" t="s">
        <v>93</v>
      </c>
      <c r="C99" s="122" t="s">
        <v>106</v>
      </c>
      <c r="D99" s="122" t="s">
        <v>134</v>
      </c>
      <c r="E99" s="122" t="s">
        <v>106</v>
      </c>
      <c r="F99" s="122" t="s">
        <v>93</v>
      </c>
      <c r="G99" s="305" t="s">
        <v>93</v>
      </c>
      <c r="H99" s="122"/>
      <c r="I99" s="122"/>
      <c r="J99" s="317" t="s">
        <v>228</v>
      </c>
      <c r="K99" s="140"/>
      <c r="L99" s="140"/>
      <c r="M99" s="140"/>
      <c r="N99" s="140">
        <f t="shared" si="32"/>
        <v>0</v>
      </c>
      <c r="O99" s="140"/>
      <c r="P99" s="140"/>
      <c r="Q99" s="272"/>
      <c r="R99" s="140"/>
      <c r="S99" s="140"/>
      <c r="T99" s="140"/>
      <c r="U99" s="136" t="e">
        <f t="shared" si="33"/>
        <v>#DIV/0!</v>
      </c>
      <c r="V99" s="305"/>
      <c r="W99" s="328"/>
      <c r="X99" s="328"/>
      <c r="Y99" s="105" t="s">
        <v>92</v>
      </c>
    </row>
    <row r="100" spans="1:25" ht="22.5" customHeight="1" thickTop="1" thickBot="1" x14ac:dyDescent="0.25">
      <c r="A100" s="130" t="s">
        <v>89</v>
      </c>
      <c r="B100" s="130" t="s">
        <v>93</v>
      </c>
      <c r="C100" s="122" t="s">
        <v>106</v>
      </c>
      <c r="D100" s="122" t="s">
        <v>134</v>
      </c>
      <c r="E100" s="122" t="s">
        <v>106</v>
      </c>
      <c r="F100" s="122" t="s">
        <v>93</v>
      </c>
      <c r="G100" s="305" t="s">
        <v>106</v>
      </c>
      <c r="H100" s="122"/>
      <c r="I100" s="122"/>
      <c r="J100" s="317" t="s">
        <v>229</v>
      </c>
      <c r="K100" s="140"/>
      <c r="L100" s="140"/>
      <c r="M100" s="140"/>
      <c r="N100" s="140">
        <f t="shared" si="32"/>
        <v>0</v>
      </c>
      <c r="O100" s="140"/>
      <c r="P100" s="140"/>
      <c r="Q100" s="272"/>
      <c r="R100" s="140"/>
      <c r="S100" s="140"/>
      <c r="T100" s="140"/>
      <c r="U100" s="136" t="e">
        <f t="shared" si="33"/>
        <v>#DIV/0!</v>
      </c>
      <c r="V100" s="305"/>
      <c r="W100" s="328"/>
      <c r="X100" s="328"/>
      <c r="Y100" s="105" t="s">
        <v>92</v>
      </c>
    </row>
    <row r="101" spans="1:25" ht="22.5" customHeight="1" thickTop="1" thickBot="1" x14ac:dyDescent="0.25">
      <c r="A101" s="130" t="s">
        <v>89</v>
      </c>
      <c r="B101" s="130" t="s">
        <v>93</v>
      </c>
      <c r="C101" s="122" t="s">
        <v>106</v>
      </c>
      <c r="D101" s="122" t="s">
        <v>134</v>
      </c>
      <c r="E101" s="122" t="s">
        <v>106</v>
      </c>
      <c r="F101" s="305" t="s">
        <v>106</v>
      </c>
      <c r="G101" s="122"/>
      <c r="H101" s="122"/>
      <c r="I101" s="122"/>
      <c r="J101" s="316" t="s">
        <v>230</v>
      </c>
      <c r="K101" s="139">
        <f t="shared" ref="K101:T101" si="48">+K102+K103</f>
        <v>0</v>
      </c>
      <c r="L101" s="139">
        <f>+L102+L103</f>
        <v>0</v>
      </c>
      <c r="M101" s="139">
        <f>+M102+M103</f>
        <v>0</v>
      </c>
      <c r="N101" s="139">
        <f t="shared" si="32"/>
        <v>0</v>
      </c>
      <c r="O101" s="139">
        <f t="shared" si="48"/>
        <v>0</v>
      </c>
      <c r="P101" s="139">
        <f t="shared" si="48"/>
        <v>0</v>
      </c>
      <c r="Q101" s="271">
        <f t="shared" si="48"/>
        <v>0</v>
      </c>
      <c r="R101" s="139">
        <f t="shared" si="48"/>
        <v>0</v>
      </c>
      <c r="S101" s="139">
        <f t="shared" si="48"/>
        <v>0</v>
      </c>
      <c r="T101" s="139">
        <f t="shared" si="48"/>
        <v>0</v>
      </c>
      <c r="U101" s="134" t="e">
        <f t="shared" si="33"/>
        <v>#DIV/0!</v>
      </c>
      <c r="V101" s="305"/>
      <c r="W101" s="328"/>
      <c r="X101" s="328"/>
      <c r="Y101" s="105" t="s">
        <v>92</v>
      </c>
    </row>
    <row r="102" spans="1:25" ht="22.5" customHeight="1" thickTop="1" thickBot="1" x14ac:dyDescent="0.25">
      <c r="A102" s="130" t="s">
        <v>89</v>
      </c>
      <c r="B102" s="130" t="s">
        <v>93</v>
      </c>
      <c r="C102" s="122" t="s">
        <v>106</v>
      </c>
      <c r="D102" s="122" t="s">
        <v>134</v>
      </c>
      <c r="E102" s="122" t="s">
        <v>106</v>
      </c>
      <c r="F102" s="122" t="s">
        <v>106</v>
      </c>
      <c r="G102" s="305" t="s">
        <v>93</v>
      </c>
      <c r="H102" s="122"/>
      <c r="I102" s="122"/>
      <c r="J102" s="317" t="s">
        <v>231</v>
      </c>
      <c r="K102" s="140"/>
      <c r="L102" s="140"/>
      <c r="M102" s="140"/>
      <c r="N102" s="140">
        <f t="shared" si="32"/>
        <v>0</v>
      </c>
      <c r="O102" s="140"/>
      <c r="P102" s="140"/>
      <c r="Q102" s="272"/>
      <c r="R102" s="140"/>
      <c r="S102" s="140"/>
      <c r="T102" s="140"/>
      <c r="U102" s="136" t="e">
        <f t="shared" si="33"/>
        <v>#DIV/0!</v>
      </c>
      <c r="V102" s="305"/>
      <c r="W102" s="328"/>
      <c r="X102" s="328"/>
      <c r="Y102" s="105" t="s">
        <v>92</v>
      </c>
    </row>
    <row r="103" spans="1:25" ht="22.5" customHeight="1" thickTop="1" thickBot="1" x14ac:dyDescent="0.25">
      <c r="A103" s="130" t="s">
        <v>89</v>
      </c>
      <c r="B103" s="130" t="s">
        <v>93</v>
      </c>
      <c r="C103" s="122" t="s">
        <v>106</v>
      </c>
      <c r="D103" s="122" t="s">
        <v>134</v>
      </c>
      <c r="E103" s="122" t="s">
        <v>106</v>
      </c>
      <c r="F103" s="122" t="s">
        <v>106</v>
      </c>
      <c r="G103" s="305" t="s">
        <v>106</v>
      </c>
      <c r="H103" s="122"/>
      <c r="I103" s="122"/>
      <c r="J103" s="317" t="s">
        <v>232</v>
      </c>
      <c r="K103" s="140"/>
      <c r="L103" s="140"/>
      <c r="M103" s="140"/>
      <c r="N103" s="140">
        <f t="shared" si="32"/>
        <v>0</v>
      </c>
      <c r="O103" s="140"/>
      <c r="P103" s="140"/>
      <c r="Q103" s="272"/>
      <c r="R103" s="140"/>
      <c r="S103" s="140"/>
      <c r="T103" s="140"/>
      <c r="U103" s="136" t="e">
        <f t="shared" si="33"/>
        <v>#DIV/0!</v>
      </c>
      <c r="V103" s="305"/>
      <c r="W103" s="328"/>
      <c r="X103" s="328"/>
      <c r="Y103" s="105" t="s">
        <v>92</v>
      </c>
    </row>
    <row r="104" spans="1:25" ht="22.5" customHeight="1" thickTop="1" thickBot="1" x14ac:dyDescent="0.25">
      <c r="A104" s="130" t="s">
        <v>89</v>
      </c>
      <c r="B104" s="130" t="s">
        <v>93</v>
      </c>
      <c r="C104" s="122" t="s">
        <v>106</v>
      </c>
      <c r="D104" s="122" t="s">
        <v>134</v>
      </c>
      <c r="E104" s="122" t="s">
        <v>106</v>
      </c>
      <c r="F104" s="305" t="s">
        <v>130</v>
      </c>
      <c r="G104" s="122"/>
      <c r="H104" s="122"/>
      <c r="I104" s="122"/>
      <c r="J104" s="316" t="s">
        <v>233</v>
      </c>
      <c r="K104" s="139">
        <f t="shared" ref="K104:T104" si="49">+K105+K106</f>
        <v>0</v>
      </c>
      <c r="L104" s="139">
        <f>+L105+L106</f>
        <v>0</v>
      </c>
      <c r="M104" s="139">
        <f>+M105+M106</f>
        <v>0</v>
      </c>
      <c r="N104" s="139">
        <f t="shared" si="32"/>
        <v>0</v>
      </c>
      <c r="O104" s="139">
        <f t="shared" si="49"/>
        <v>0</v>
      </c>
      <c r="P104" s="139">
        <f t="shared" si="49"/>
        <v>0</v>
      </c>
      <c r="Q104" s="271">
        <f t="shared" si="49"/>
        <v>0</v>
      </c>
      <c r="R104" s="139">
        <f t="shared" si="49"/>
        <v>0</v>
      </c>
      <c r="S104" s="139">
        <f t="shared" si="49"/>
        <v>0</v>
      </c>
      <c r="T104" s="139">
        <f t="shared" si="49"/>
        <v>0</v>
      </c>
      <c r="U104" s="134" t="e">
        <f t="shared" si="33"/>
        <v>#DIV/0!</v>
      </c>
      <c r="V104" s="305"/>
      <c r="W104" s="328"/>
      <c r="X104" s="328"/>
      <c r="Y104" s="105" t="s">
        <v>92</v>
      </c>
    </row>
    <row r="105" spans="1:25" ht="22.5" customHeight="1" thickTop="1" thickBot="1" x14ac:dyDescent="0.25">
      <c r="A105" s="130" t="s">
        <v>89</v>
      </c>
      <c r="B105" s="130" t="s">
        <v>93</v>
      </c>
      <c r="C105" s="122" t="s">
        <v>106</v>
      </c>
      <c r="D105" s="122" t="s">
        <v>134</v>
      </c>
      <c r="E105" s="122" t="s">
        <v>106</v>
      </c>
      <c r="F105" s="122" t="s">
        <v>130</v>
      </c>
      <c r="G105" s="305" t="s">
        <v>93</v>
      </c>
      <c r="H105" s="122"/>
      <c r="I105" s="122"/>
      <c r="J105" s="317" t="s">
        <v>234</v>
      </c>
      <c r="K105" s="140"/>
      <c r="L105" s="140"/>
      <c r="M105" s="140"/>
      <c r="N105" s="140">
        <f t="shared" si="32"/>
        <v>0</v>
      </c>
      <c r="O105" s="140"/>
      <c r="P105" s="140"/>
      <c r="Q105" s="272"/>
      <c r="R105" s="140"/>
      <c r="S105" s="140"/>
      <c r="T105" s="140"/>
      <c r="U105" s="136" t="e">
        <f t="shared" si="33"/>
        <v>#DIV/0!</v>
      </c>
      <c r="V105" s="305"/>
      <c r="W105" s="328"/>
      <c r="X105" s="328"/>
      <c r="Y105" s="105" t="s">
        <v>92</v>
      </c>
    </row>
    <row r="106" spans="1:25" ht="22.5" customHeight="1" thickTop="1" thickBot="1" x14ac:dyDescent="0.25">
      <c r="A106" s="130" t="s">
        <v>89</v>
      </c>
      <c r="B106" s="130" t="s">
        <v>93</v>
      </c>
      <c r="C106" s="122" t="s">
        <v>106</v>
      </c>
      <c r="D106" s="122" t="s">
        <v>134</v>
      </c>
      <c r="E106" s="122" t="s">
        <v>106</v>
      </c>
      <c r="F106" s="122" t="s">
        <v>130</v>
      </c>
      <c r="G106" s="305" t="s">
        <v>106</v>
      </c>
      <c r="H106" s="122"/>
      <c r="I106" s="122"/>
      <c r="J106" s="317" t="s">
        <v>235</v>
      </c>
      <c r="K106" s="140"/>
      <c r="L106" s="140"/>
      <c r="M106" s="140"/>
      <c r="N106" s="140">
        <f t="shared" si="32"/>
        <v>0</v>
      </c>
      <c r="O106" s="140"/>
      <c r="P106" s="140"/>
      <c r="Q106" s="272"/>
      <c r="R106" s="140"/>
      <c r="S106" s="140"/>
      <c r="T106" s="140"/>
      <c r="U106" s="136" t="e">
        <f t="shared" si="33"/>
        <v>#DIV/0!</v>
      </c>
      <c r="V106" s="305"/>
      <c r="W106" s="328"/>
      <c r="X106" s="328"/>
      <c r="Y106" s="105" t="s">
        <v>92</v>
      </c>
    </row>
    <row r="107" spans="1:25" ht="22.5" customHeight="1" thickTop="1" thickBot="1" x14ac:dyDescent="0.25">
      <c r="A107" s="130" t="s">
        <v>89</v>
      </c>
      <c r="B107" s="130" t="s">
        <v>93</v>
      </c>
      <c r="C107" s="122" t="s">
        <v>106</v>
      </c>
      <c r="D107" s="122" t="s">
        <v>134</v>
      </c>
      <c r="E107" s="122" t="s">
        <v>106</v>
      </c>
      <c r="F107" s="305" t="s">
        <v>134</v>
      </c>
      <c r="G107" s="122"/>
      <c r="H107" s="122"/>
      <c r="I107" s="122"/>
      <c r="J107" s="316" t="s">
        <v>236</v>
      </c>
      <c r="K107" s="139">
        <f t="shared" ref="K107:T107" si="50">+K108+K109</f>
        <v>0</v>
      </c>
      <c r="L107" s="139">
        <f>+L108+L109</f>
        <v>0</v>
      </c>
      <c r="M107" s="139">
        <f>+M108+M109</f>
        <v>0</v>
      </c>
      <c r="N107" s="139">
        <f t="shared" si="32"/>
        <v>0</v>
      </c>
      <c r="O107" s="139">
        <f t="shared" si="50"/>
        <v>0</v>
      </c>
      <c r="P107" s="139">
        <f t="shared" si="50"/>
        <v>0</v>
      </c>
      <c r="Q107" s="271">
        <f t="shared" si="50"/>
        <v>0</v>
      </c>
      <c r="R107" s="139">
        <f t="shared" si="50"/>
        <v>0</v>
      </c>
      <c r="S107" s="139">
        <f t="shared" si="50"/>
        <v>0</v>
      </c>
      <c r="T107" s="139">
        <f t="shared" si="50"/>
        <v>0</v>
      </c>
      <c r="U107" s="134" t="e">
        <f t="shared" si="33"/>
        <v>#DIV/0!</v>
      </c>
      <c r="V107" s="305"/>
      <c r="W107" s="328"/>
      <c r="X107" s="328"/>
      <c r="Y107" s="105" t="s">
        <v>92</v>
      </c>
    </row>
    <row r="108" spans="1:25" ht="22.5" customHeight="1" thickTop="1" thickBot="1" x14ac:dyDescent="0.25">
      <c r="A108" s="130" t="s">
        <v>89</v>
      </c>
      <c r="B108" s="130" t="s">
        <v>93</v>
      </c>
      <c r="C108" s="122" t="s">
        <v>106</v>
      </c>
      <c r="D108" s="122" t="s">
        <v>134</v>
      </c>
      <c r="E108" s="122" t="s">
        <v>106</v>
      </c>
      <c r="F108" s="122" t="s">
        <v>134</v>
      </c>
      <c r="G108" s="305" t="s">
        <v>93</v>
      </c>
      <c r="H108" s="122"/>
      <c r="I108" s="122"/>
      <c r="J108" s="317" t="s">
        <v>237</v>
      </c>
      <c r="K108" s="140"/>
      <c r="L108" s="140"/>
      <c r="M108" s="140"/>
      <c r="N108" s="140">
        <f t="shared" si="32"/>
        <v>0</v>
      </c>
      <c r="O108" s="140"/>
      <c r="P108" s="140"/>
      <c r="Q108" s="272"/>
      <c r="R108" s="140"/>
      <c r="S108" s="140"/>
      <c r="T108" s="140"/>
      <c r="U108" s="136" t="e">
        <f t="shared" si="33"/>
        <v>#DIV/0!</v>
      </c>
      <c r="V108" s="305"/>
      <c r="W108" s="328"/>
      <c r="X108" s="328"/>
      <c r="Y108" s="105" t="s">
        <v>92</v>
      </c>
    </row>
    <row r="109" spans="1:25" ht="22.5" customHeight="1" thickTop="1" thickBot="1" x14ac:dyDescent="0.25">
      <c r="A109" s="130" t="s">
        <v>89</v>
      </c>
      <c r="B109" s="130" t="s">
        <v>93</v>
      </c>
      <c r="C109" s="122" t="s">
        <v>106</v>
      </c>
      <c r="D109" s="122" t="s">
        <v>134</v>
      </c>
      <c r="E109" s="122" t="s">
        <v>106</v>
      </c>
      <c r="F109" s="122" t="s">
        <v>134</v>
      </c>
      <c r="G109" s="305" t="s">
        <v>106</v>
      </c>
      <c r="H109" s="122"/>
      <c r="I109" s="122"/>
      <c r="J109" s="317" t="s">
        <v>238</v>
      </c>
      <c r="K109" s="140"/>
      <c r="L109" s="140"/>
      <c r="M109" s="140"/>
      <c r="N109" s="140">
        <f t="shared" si="32"/>
        <v>0</v>
      </c>
      <c r="O109" s="140"/>
      <c r="P109" s="140"/>
      <c r="Q109" s="272"/>
      <c r="R109" s="140"/>
      <c r="S109" s="140"/>
      <c r="T109" s="140"/>
      <c r="U109" s="136" t="e">
        <f t="shared" si="33"/>
        <v>#DIV/0!</v>
      </c>
      <c r="V109" s="305"/>
      <c r="W109" s="328"/>
      <c r="X109" s="328"/>
      <c r="Y109" s="105" t="s">
        <v>92</v>
      </c>
    </row>
    <row r="110" spans="1:25" s="126" customFormat="1" ht="22.5" customHeight="1" thickTop="1" thickBot="1" x14ac:dyDescent="0.3">
      <c r="A110" s="116" t="s">
        <v>89</v>
      </c>
      <c r="B110" s="117" t="s">
        <v>93</v>
      </c>
      <c r="C110" s="117" t="s">
        <v>106</v>
      </c>
      <c r="D110" s="117" t="s">
        <v>159</v>
      </c>
      <c r="E110" s="117"/>
      <c r="F110" s="117"/>
      <c r="G110" s="117"/>
      <c r="H110" s="118"/>
      <c r="I110" s="118"/>
      <c r="J110" s="313" t="s">
        <v>239</v>
      </c>
      <c r="K110" s="243">
        <f>+K111</f>
        <v>9719929000</v>
      </c>
      <c r="L110" s="138">
        <f>+L111</f>
        <v>0</v>
      </c>
      <c r="M110" s="138">
        <f>+M111</f>
        <v>0</v>
      </c>
      <c r="N110" s="138">
        <f t="shared" si="32"/>
        <v>9719929000</v>
      </c>
      <c r="O110" s="243">
        <f t="shared" ref="O110:T110" si="51">+O111</f>
        <v>6263346790</v>
      </c>
      <c r="P110" s="138">
        <f t="shared" si="51"/>
        <v>3456582210</v>
      </c>
      <c r="Q110" s="268">
        <f t="shared" si="51"/>
        <v>0</v>
      </c>
      <c r="R110" s="138">
        <f t="shared" si="51"/>
        <v>0</v>
      </c>
      <c r="S110" s="139">
        <f>+S111</f>
        <v>803115013.25999999</v>
      </c>
      <c r="T110" s="138">
        <f t="shared" si="51"/>
        <v>6983238374.8600006</v>
      </c>
      <c r="U110" s="120">
        <f t="shared" si="33"/>
        <v>8.6951909247888146</v>
      </c>
      <c r="V110" s="117"/>
      <c r="W110" s="332"/>
      <c r="X110" s="332"/>
      <c r="Y110" s="105" t="s">
        <v>92</v>
      </c>
    </row>
    <row r="111" spans="1:25" s="126" customFormat="1" ht="22.5" customHeight="1" thickTop="1" thickBot="1" x14ac:dyDescent="0.3">
      <c r="A111" s="125" t="s">
        <v>89</v>
      </c>
      <c r="B111" s="125" t="s">
        <v>93</v>
      </c>
      <c r="C111" s="305" t="s">
        <v>106</v>
      </c>
      <c r="D111" s="305" t="s">
        <v>159</v>
      </c>
      <c r="E111" s="121" t="s">
        <v>93</v>
      </c>
      <c r="F111" s="305"/>
      <c r="G111" s="305"/>
      <c r="H111" s="122"/>
      <c r="I111" s="122"/>
      <c r="J111" s="316" t="s">
        <v>240</v>
      </c>
      <c r="K111" s="242">
        <f>K112+K125</f>
        <v>9719929000</v>
      </c>
      <c r="L111" s="139">
        <f>L112+L125</f>
        <v>0</v>
      </c>
      <c r="M111" s="139">
        <f>M112+M125</f>
        <v>0</v>
      </c>
      <c r="N111" s="139">
        <f t="shared" si="32"/>
        <v>9719929000</v>
      </c>
      <c r="O111" s="242">
        <f t="shared" ref="O111:T111" si="52">O112+O125</f>
        <v>6263346790</v>
      </c>
      <c r="P111" s="139">
        <f t="shared" si="52"/>
        <v>3456582210</v>
      </c>
      <c r="Q111" s="271">
        <f t="shared" si="52"/>
        <v>0</v>
      </c>
      <c r="R111" s="139">
        <f t="shared" si="52"/>
        <v>0</v>
      </c>
      <c r="S111" s="139">
        <f>S112+S125</f>
        <v>803115013.25999999</v>
      </c>
      <c r="T111" s="139">
        <f t="shared" si="52"/>
        <v>6983238374.8600006</v>
      </c>
      <c r="U111" s="134">
        <f t="shared" si="33"/>
        <v>8.6951909247888146</v>
      </c>
      <c r="V111" s="305"/>
      <c r="W111" s="339" t="s">
        <v>241</v>
      </c>
      <c r="X111" s="339"/>
      <c r="Y111" s="105" t="s">
        <v>92</v>
      </c>
    </row>
    <row r="112" spans="1:25" ht="22.5" customHeight="1" thickTop="1" thickBot="1" x14ac:dyDescent="0.25">
      <c r="A112" s="130" t="s">
        <v>89</v>
      </c>
      <c r="B112" s="130" t="s">
        <v>93</v>
      </c>
      <c r="C112" s="122" t="s">
        <v>106</v>
      </c>
      <c r="D112" s="122" t="s">
        <v>159</v>
      </c>
      <c r="E112" s="130" t="s">
        <v>93</v>
      </c>
      <c r="F112" s="305" t="s">
        <v>93</v>
      </c>
      <c r="G112" s="122"/>
      <c r="H112" s="122"/>
      <c r="I112" s="122"/>
      <c r="J112" s="316" t="s">
        <v>242</v>
      </c>
      <c r="K112" s="242">
        <f>+K113+K116+K119+K122</f>
        <v>7701000000</v>
      </c>
      <c r="L112" s="242">
        <f t="shared" ref="L112:T112" si="53">+L113+L116+L119+L122</f>
        <v>0</v>
      </c>
      <c r="M112" s="242">
        <f t="shared" si="53"/>
        <v>0</v>
      </c>
      <c r="N112" s="242">
        <f t="shared" si="53"/>
        <v>7701000000</v>
      </c>
      <c r="O112" s="242">
        <f t="shared" si="53"/>
        <v>4244417790</v>
      </c>
      <c r="P112" s="242">
        <f t="shared" si="53"/>
        <v>3456582210</v>
      </c>
      <c r="Q112" s="271">
        <f t="shared" si="53"/>
        <v>0</v>
      </c>
      <c r="R112" s="242">
        <f t="shared" si="53"/>
        <v>0</v>
      </c>
      <c r="S112" s="242">
        <f t="shared" si="53"/>
        <v>803115013.25999999</v>
      </c>
      <c r="T112" s="242">
        <f t="shared" si="53"/>
        <v>6007542139.8600006</v>
      </c>
      <c r="U112" s="134">
        <f t="shared" si="33"/>
        <v>7.4803011283206109</v>
      </c>
      <c r="V112" s="305"/>
      <c r="W112" s="328" t="s">
        <v>243</v>
      </c>
      <c r="X112" s="328"/>
      <c r="Y112" s="105" t="s">
        <v>92</v>
      </c>
    </row>
    <row r="113" spans="1:25" s="288" customFormat="1" ht="22.5" customHeight="1" thickTop="1" thickBot="1" x14ac:dyDescent="0.25">
      <c r="A113" s="283" t="s">
        <v>89</v>
      </c>
      <c r="B113" s="283" t="s">
        <v>93</v>
      </c>
      <c r="C113" s="145" t="s">
        <v>106</v>
      </c>
      <c r="D113" s="145" t="s">
        <v>159</v>
      </c>
      <c r="E113" s="283" t="s">
        <v>93</v>
      </c>
      <c r="F113" s="283" t="s">
        <v>93</v>
      </c>
      <c r="G113" s="144" t="s">
        <v>93</v>
      </c>
      <c r="H113" s="145"/>
      <c r="I113" s="145"/>
      <c r="J113" s="318" t="s">
        <v>244</v>
      </c>
      <c r="K113" s="242">
        <f t="shared" ref="K113:T113" si="54">+K114+K115</f>
        <v>4750000000</v>
      </c>
      <c r="L113" s="139">
        <f>+L114+L115</f>
        <v>0</v>
      </c>
      <c r="M113" s="139">
        <f>+M114+M115</f>
        <v>0</v>
      </c>
      <c r="N113" s="284">
        <f t="shared" si="32"/>
        <v>4750000000</v>
      </c>
      <c r="O113" s="284">
        <f t="shared" si="54"/>
        <v>2000000000</v>
      </c>
      <c r="P113" s="284">
        <f t="shared" si="54"/>
        <v>2750000000</v>
      </c>
      <c r="Q113" s="285">
        <f t="shared" si="54"/>
        <v>0</v>
      </c>
      <c r="R113" s="284">
        <f t="shared" si="54"/>
        <v>0</v>
      </c>
      <c r="S113" s="139">
        <f t="shared" si="54"/>
        <v>564624060</v>
      </c>
      <c r="T113" s="284">
        <f t="shared" si="54"/>
        <v>3545649856.5</v>
      </c>
      <c r="U113" s="286">
        <f t="shared" si="33"/>
        <v>6.2796648384059299</v>
      </c>
      <c r="V113" s="144"/>
      <c r="W113" s="329" t="s">
        <v>245</v>
      </c>
      <c r="X113" s="329" t="s">
        <v>246</v>
      </c>
      <c r="Y113" s="287" t="s">
        <v>92</v>
      </c>
    </row>
    <row r="114" spans="1:25" s="288" customFormat="1" ht="22.5" customHeight="1" thickTop="1" thickBot="1" x14ac:dyDescent="0.25">
      <c r="A114" s="283" t="s">
        <v>89</v>
      </c>
      <c r="B114" s="283" t="s">
        <v>93</v>
      </c>
      <c r="C114" s="145" t="s">
        <v>106</v>
      </c>
      <c r="D114" s="145" t="s">
        <v>159</v>
      </c>
      <c r="E114" s="283" t="s">
        <v>93</v>
      </c>
      <c r="F114" s="283" t="s">
        <v>93</v>
      </c>
      <c r="G114" s="145" t="s">
        <v>93</v>
      </c>
      <c r="H114" s="145" t="s">
        <v>93</v>
      </c>
      <c r="I114" s="145"/>
      <c r="J114" s="319" t="s">
        <v>247</v>
      </c>
      <c r="K114" s="302">
        <v>4750000000</v>
      </c>
      <c r="L114" s="140"/>
      <c r="M114" s="140"/>
      <c r="N114" s="289">
        <f t="shared" si="32"/>
        <v>4750000000</v>
      </c>
      <c r="O114" s="289">
        <v>2000000000</v>
      </c>
      <c r="P114" s="289">
        <f>+N114-O114</f>
        <v>2750000000</v>
      </c>
      <c r="Q114" s="290"/>
      <c r="R114" s="289"/>
      <c r="S114" s="140">
        <v>564624060</v>
      </c>
      <c r="T114" s="289">
        <v>3545649856.5</v>
      </c>
      <c r="U114" s="291">
        <f t="shared" si="33"/>
        <v>6.2796648384059299</v>
      </c>
      <c r="V114" s="144"/>
      <c r="W114" s="329"/>
      <c r="X114" s="329"/>
      <c r="Y114" s="287" t="s">
        <v>92</v>
      </c>
    </row>
    <row r="115" spans="1:25" ht="22.5" customHeight="1" thickTop="1" thickBot="1" x14ac:dyDescent="0.25">
      <c r="A115" s="130" t="s">
        <v>89</v>
      </c>
      <c r="B115" s="130" t="s">
        <v>93</v>
      </c>
      <c r="C115" s="122" t="s">
        <v>106</v>
      </c>
      <c r="D115" s="122" t="s">
        <v>159</v>
      </c>
      <c r="E115" s="130" t="s">
        <v>93</v>
      </c>
      <c r="F115" s="130" t="s">
        <v>93</v>
      </c>
      <c r="G115" s="122" t="s">
        <v>93</v>
      </c>
      <c r="H115" s="122" t="s">
        <v>106</v>
      </c>
      <c r="I115" s="122"/>
      <c r="J115" s="315" t="s">
        <v>248</v>
      </c>
      <c r="K115" s="140"/>
      <c r="L115" s="140"/>
      <c r="M115" s="140"/>
      <c r="N115" s="142">
        <f t="shared" si="32"/>
        <v>0</v>
      </c>
      <c r="O115" s="142"/>
      <c r="P115" s="142"/>
      <c r="Q115" s="270"/>
      <c r="R115" s="142"/>
      <c r="S115" s="140"/>
      <c r="T115" s="142"/>
      <c r="U115" s="129" t="e">
        <f t="shared" si="33"/>
        <v>#DIV/0!</v>
      </c>
      <c r="V115" s="305"/>
      <c r="W115" s="328"/>
      <c r="X115" s="328"/>
      <c r="Y115" s="105" t="s">
        <v>92</v>
      </c>
    </row>
    <row r="116" spans="1:25" s="288" customFormat="1" ht="22.5" customHeight="1" thickTop="1" thickBot="1" x14ac:dyDescent="0.25">
      <c r="A116" s="283" t="s">
        <v>89</v>
      </c>
      <c r="B116" s="283" t="s">
        <v>93</v>
      </c>
      <c r="C116" s="145" t="s">
        <v>106</v>
      </c>
      <c r="D116" s="145" t="s">
        <v>159</v>
      </c>
      <c r="E116" s="283" t="s">
        <v>93</v>
      </c>
      <c r="F116" s="283" t="s">
        <v>93</v>
      </c>
      <c r="G116" s="144" t="s">
        <v>106</v>
      </c>
      <c r="H116" s="145"/>
      <c r="I116" s="145"/>
      <c r="J116" s="318" t="s">
        <v>249</v>
      </c>
      <c r="K116" s="242">
        <f t="shared" ref="K116:T116" si="55">+K117+K118</f>
        <v>2935000000</v>
      </c>
      <c r="L116" s="139">
        <f>+L117+L118</f>
        <v>0</v>
      </c>
      <c r="M116" s="139">
        <f>+M117+M118</f>
        <v>0</v>
      </c>
      <c r="N116" s="284">
        <f t="shared" si="32"/>
        <v>2935000000</v>
      </c>
      <c r="O116" s="284">
        <f t="shared" si="55"/>
        <v>2244417790</v>
      </c>
      <c r="P116" s="284">
        <f t="shared" si="55"/>
        <v>690582210</v>
      </c>
      <c r="Q116" s="285">
        <f t="shared" si="55"/>
        <v>0</v>
      </c>
      <c r="R116" s="284">
        <f t="shared" si="55"/>
        <v>0</v>
      </c>
      <c r="S116" s="139">
        <f t="shared" si="55"/>
        <v>238040861.25999999</v>
      </c>
      <c r="T116" s="284">
        <f t="shared" si="55"/>
        <v>2461696013.3600001</v>
      </c>
      <c r="U116" s="286">
        <f t="shared" si="33"/>
        <v>10.341485072477594</v>
      </c>
      <c r="V116" s="144"/>
      <c r="W116" s="329"/>
      <c r="X116" s="329"/>
      <c r="Y116" s="287"/>
    </row>
    <row r="117" spans="1:25" s="288" customFormat="1" ht="22.5" customHeight="1" thickTop="1" thickBot="1" x14ac:dyDescent="0.25">
      <c r="A117" s="283" t="s">
        <v>89</v>
      </c>
      <c r="B117" s="283" t="s">
        <v>93</v>
      </c>
      <c r="C117" s="145" t="s">
        <v>106</v>
      </c>
      <c r="D117" s="145" t="s">
        <v>159</v>
      </c>
      <c r="E117" s="283" t="s">
        <v>93</v>
      </c>
      <c r="F117" s="283" t="s">
        <v>93</v>
      </c>
      <c r="G117" s="145" t="s">
        <v>106</v>
      </c>
      <c r="H117" s="145" t="s">
        <v>93</v>
      </c>
      <c r="I117" s="145"/>
      <c r="J117" s="319" t="s">
        <v>250</v>
      </c>
      <c r="K117" s="302">
        <v>2920000000</v>
      </c>
      <c r="L117" s="140"/>
      <c r="M117" s="140"/>
      <c r="N117" s="289">
        <f t="shared" si="32"/>
        <v>2920000000</v>
      </c>
      <c r="O117" s="289">
        <v>2244417790</v>
      </c>
      <c r="P117" s="289">
        <f>+N117-O117</f>
        <v>675582210</v>
      </c>
      <c r="Q117" s="290"/>
      <c r="R117" s="289"/>
      <c r="S117" s="140">
        <v>238040861.25999999</v>
      </c>
      <c r="T117" s="289">
        <v>2461696013.3600001</v>
      </c>
      <c r="U117" s="291">
        <f t="shared" si="33"/>
        <v>10.341485072477594</v>
      </c>
      <c r="V117" s="144"/>
      <c r="W117" s="329"/>
      <c r="X117" s="329"/>
      <c r="Y117" s="287"/>
    </row>
    <row r="118" spans="1:25" ht="22.5" customHeight="1" thickTop="1" thickBot="1" x14ac:dyDescent="0.25">
      <c r="A118" s="130" t="s">
        <v>89</v>
      </c>
      <c r="B118" s="130" t="s">
        <v>93</v>
      </c>
      <c r="C118" s="122" t="s">
        <v>106</v>
      </c>
      <c r="D118" s="122" t="s">
        <v>159</v>
      </c>
      <c r="E118" s="130" t="s">
        <v>93</v>
      </c>
      <c r="F118" s="130" t="s">
        <v>93</v>
      </c>
      <c r="G118" s="122" t="s">
        <v>106</v>
      </c>
      <c r="H118" s="122" t="s">
        <v>106</v>
      </c>
      <c r="I118" s="122"/>
      <c r="J118" s="315" t="s">
        <v>251</v>
      </c>
      <c r="K118" s="302">
        <v>15000000</v>
      </c>
      <c r="L118" s="140"/>
      <c r="M118" s="140"/>
      <c r="N118" s="142">
        <f t="shared" si="32"/>
        <v>15000000</v>
      </c>
      <c r="O118" s="142"/>
      <c r="P118" s="142">
        <f>+N118</f>
        <v>15000000</v>
      </c>
      <c r="Q118" s="270"/>
      <c r="R118" s="142"/>
      <c r="S118" s="140"/>
      <c r="T118" s="142"/>
      <c r="U118" s="129" t="e">
        <f t="shared" si="33"/>
        <v>#DIV/0!</v>
      </c>
      <c r="V118" s="305"/>
      <c r="W118" s="328"/>
      <c r="X118" s="328"/>
      <c r="Y118" s="105"/>
    </row>
    <row r="119" spans="1:25" ht="22.5" customHeight="1" thickTop="1" thickBot="1" x14ac:dyDescent="0.25">
      <c r="A119" s="130" t="s">
        <v>89</v>
      </c>
      <c r="B119" s="130" t="s">
        <v>93</v>
      </c>
      <c r="C119" s="122" t="s">
        <v>106</v>
      </c>
      <c r="D119" s="122" t="s">
        <v>159</v>
      </c>
      <c r="E119" s="130" t="s">
        <v>93</v>
      </c>
      <c r="F119" s="130" t="s">
        <v>93</v>
      </c>
      <c r="G119" s="305" t="s">
        <v>130</v>
      </c>
      <c r="H119" s="122"/>
      <c r="I119" s="122"/>
      <c r="J119" s="314" t="s">
        <v>252</v>
      </c>
      <c r="K119" s="242">
        <f t="shared" ref="K119:T119" si="56">+K120+K121</f>
        <v>16000000</v>
      </c>
      <c r="L119" s="139">
        <f>+L120+L121</f>
        <v>0</v>
      </c>
      <c r="M119" s="139">
        <f>+M120+M121</f>
        <v>0</v>
      </c>
      <c r="N119" s="141">
        <f t="shared" si="32"/>
        <v>16000000</v>
      </c>
      <c r="O119" s="141">
        <f t="shared" si="56"/>
        <v>0</v>
      </c>
      <c r="P119" s="141">
        <f t="shared" si="56"/>
        <v>16000000</v>
      </c>
      <c r="Q119" s="269">
        <f t="shared" si="56"/>
        <v>0</v>
      </c>
      <c r="R119" s="141">
        <f t="shared" si="56"/>
        <v>0</v>
      </c>
      <c r="S119" s="139">
        <f t="shared" si="56"/>
        <v>376772</v>
      </c>
      <c r="T119" s="141">
        <f t="shared" si="56"/>
        <v>196270</v>
      </c>
      <c r="U119" s="124">
        <f t="shared" si="33"/>
        <v>0.52092512182433937</v>
      </c>
      <c r="V119" s="305"/>
      <c r="W119" s="328" t="s">
        <v>109</v>
      </c>
      <c r="X119" s="328" t="s">
        <v>110</v>
      </c>
      <c r="Y119" s="105" t="s">
        <v>92</v>
      </c>
    </row>
    <row r="120" spans="1:25" ht="22.5" customHeight="1" thickTop="1" thickBot="1" x14ac:dyDescent="0.25">
      <c r="A120" s="130" t="s">
        <v>89</v>
      </c>
      <c r="B120" s="130" t="s">
        <v>93</v>
      </c>
      <c r="C120" s="122" t="s">
        <v>106</v>
      </c>
      <c r="D120" s="122" t="s">
        <v>159</v>
      </c>
      <c r="E120" s="130" t="s">
        <v>93</v>
      </c>
      <c r="F120" s="130" t="s">
        <v>93</v>
      </c>
      <c r="G120" s="122" t="s">
        <v>130</v>
      </c>
      <c r="H120" s="122" t="s">
        <v>93</v>
      </c>
      <c r="I120" s="122"/>
      <c r="J120" s="315" t="s">
        <v>253</v>
      </c>
      <c r="K120" s="302">
        <v>1000000</v>
      </c>
      <c r="L120" s="140"/>
      <c r="M120" s="140"/>
      <c r="N120" s="142">
        <f t="shared" si="32"/>
        <v>1000000</v>
      </c>
      <c r="O120" s="142"/>
      <c r="P120" s="142">
        <f>+N120</f>
        <v>1000000</v>
      </c>
      <c r="Q120" s="270"/>
      <c r="R120" s="142"/>
      <c r="S120" s="140">
        <v>376772</v>
      </c>
      <c r="T120" s="142">
        <v>196270</v>
      </c>
      <c r="U120" s="129">
        <f t="shared" si="33"/>
        <v>0.52092512182433937</v>
      </c>
      <c r="V120" s="305"/>
      <c r="W120" s="328"/>
      <c r="X120" s="328"/>
      <c r="Y120" s="105" t="s">
        <v>92</v>
      </c>
    </row>
    <row r="121" spans="1:25" ht="22.5" customHeight="1" thickTop="1" thickBot="1" x14ac:dyDescent="0.25">
      <c r="A121" s="130" t="s">
        <v>89</v>
      </c>
      <c r="B121" s="130" t="s">
        <v>93</v>
      </c>
      <c r="C121" s="122" t="s">
        <v>106</v>
      </c>
      <c r="D121" s="122" t="s">
        <v>159</v>
      </c>
      <c r="E121" s="130" t="s">
        <v>93</v>
      </c>
      <c r="F121" s="130" t="s">
        <v>93</v>
      </c>
      <c r="G121" s="122" t="s">
        <v>130</v>
      </c>
      <c r="H121" s="122" t="s">
        <v>106</v>
      </c>
      <c r="I121" s="122"/>
      <c r="J121" s="315" t="s">
        <v>254</v>
      </c>
      <c r="K121" s="302">
        <v>15000000</v>
      </c>
      <c r="L121" s="140"/>
      <c r="M121" s="140"/>
      <c r="N121" s="142">
        <f t="shared" si="32"/>
        <v>15000000</v>
      </c>
      <c r="O121" s="245"/>
      <c r="P121" s="142">
        <f>+N121</f>
        <v>15000000</v>
      </c>
      <c r="Q121" s="270"/>
      <c r="R121" s="142"/>
      <c r="S121" s="140"/>
      <c r="T121" s="142"/>
      <c r="U121" s="129" t="e">
        <f t="shared" si="33"/>
        <v>#DIV/0!</v>
      </c>
      <c r="V121" s="305"/>
      <c r="W121" s="328"/>
      <c r="X121" s="328"/>
      <c r="Y121" s="105" t="s">
        <v>92</v>
      </c>
    </row>
    <row r="122" spans="1:25" ht="22.5" customHeight="1" thickTop="1" thickBot="1" x14ac:dyDescent="0.25">
      <c r="A122" s="130" t="s">
        <v>89</v>
      </c>
      <c r="B122" s="130" t="s">
        <v>93</v>
      </c>
      <c r="C122" s="122" t="s">
        <v>106</v>
      </c>
      <c r="D122" s="122" t="s">
        <v>159</v>
      </c>
      <c r="E122" s="130" t="s">
        <v>93</v>
      </c>
      <c r="F122" s="130" t="s">
        <v>93</v>
      </c>
      <c r="G122" s="305" t="s">
        <v>134</v>
      </c>
      <c r="H122" s="122"/>
      <c r="I122" s="122"/>
      <c r="J122" s="314" t="s">
        <v>255</v>
      </c>
      <c r="K122" s="139">
        <f t="shared" ref="K122:T122" si="57">+K123+K124</f>
        <v>0</v>
      </c>
      <c r="L122" s="139">
        <f>+L123+L124</f>
        <v>0</v>
      </c>
      <c r="M122" s="139">
        <f>+M123+M124</f>
        <v>0</v>
      </c>
      <c r="N122" s="141">
        <f t="shared" si="32"/>
        <v>0</v>
      </c>
      <c r="O122" s="141">
        <f t="shared" si="57"/>
        <v>0</v>
      </c>
      <c r="P122" s="141">
        <f t="shared" si="57"/>
        <v>0</v>
      </c>
      <c r="Q122" s="269">
        <f t="shared" si="57"/>
        <v>0</v>
      </c>
      <c r="R122" s="141">
        <f t="shared" si="57"/>
        <v>0</v>
      </c>
      <c r="S122" s="139">
        <f t="shared" si="57"/>
        <v>73320</v>
      </c>
      <c r="T122" s="141">
        <f t="shared" si="57"/>
        <v>0</v>
      </c>
      <c r="U122" s="124">
        <f t="shared" si="33"/>
        <v>0</v>
      </c>
      <c r="V122" s="305"/>
      <c r="W122" s="328"/>
      <c r="X122" s="328"/>
      <c r="Y122" s="105"/>
    </row>
    <row r="123" spans="1:25" ht="22.5" customHeight="1" thickTop="1" thickBot="1" x14ac:dyDescent="0.25">
      <c r="A123" s="130" t="s">
        <v>89</v>
      </c>
      <c r="B123" s="130" t="s">
        <v>93</v>
      </c>
      <c r="C123" s="122" t="s">
        <v>106</v>
      </c>
      <c r="D123" s="122" t="s">
        <v>159</v>
      </c>
      <c r="E123" s="130" t="s">
        <v>93</v>
      </c>
      <c r="F123" s="130" t="s">
        <v>93</v>
      </c>
      <c r="G123" s="122" t="s">
        <v>134</v>
      </c>
      <c r="H123" s="122" t="s">
        <v>93</v>
      </c>
      <c r="I123" s="122"/>
      <c r="J123" s="315" t="s">
        <v>256</v>
      </c>
      <c r="K123" s="140"/>
      <c r="L123" s="140"/>
      <c r="M123" s="140"/>
      <c r="N123" s="142">
        <f t="shared" si="32"/>
        <v>0</v>
      </c>
      <c r="O123" s="142"/>
      <c r="P123" s="142"/>
      <c r="Q123" s="270"/>
      <c r="R123" s="142"/>
      <c r="S123" s="140">
        <v>73320</v>
      </c>
      <c r="T123" s="142"/>
      <c r="U123" s="129">
        <f t="shared" si="33"/>
        <v>0</v>
      </c>
      <c r="V123" s="305"/>
      <c r="W123" s="328"/>
      <c r="X123" s="328"/>
      <c r="Y123" s="105"/>
    </row>
    <row r="124" spans="1:25" ht="22.5" customHeight="1" thickTop="1" thickBot="1" x14ac:dyDescent="0.25">
      <c r="A124" s="130" t="s">
        <v>89</v>
      </c>
      <c r="B124" s="130" t="s">
        <v>93</v>
      </c>
      <c r="C124" s="122" t="s">
        <v>106</v>
      </c>
      <c r="D124" s="122" t="s">
        <v>159</v>
      </c>
      <c r="E124" s="130" t="s">
        <v>93</v>
      </c>
      <c r="F124" s="130" t="s">
        <v>93</v>
      </c>
      <c r="G124" s="122" t="s">
        <v>134</v>
      </c>
      <c r="H124" s="122" t="s">
        <v>106</v>
      </c>
      <c r="I124" s="122"/>
      <c r="J124" s="315" t="s">
        <v>257</v>
      </c>
      <c r="K124" s="140"/>
      <c r="L124" s="140"/>
      <c r="M124" s="140"/>
      <c r="N124" s="142">
        <f t="shared" si="32"/>
        <v>0</v>
      </c>
      <c r="O124" s="142"/>
      <c r="P124" s="142"/>
      <c r="Q124" s="270"/>
      <c r="R124" s="142"/>
      <c r="S124" s="140"/>
      <c r="T124" s="142"/>
      <c r="U124" s="129" t="e">
        <f t="shared" si="33"/>
        <v>#DIV/0!</v>
      </c>
      <c r="V124" s="305"/>
      <c r="W124" s="328"/>
      <c r="X124" s="328"/>
      <c r="Y124" s="105"/>
    </row>
    <row r="125" spans="1:25" s="288" customFormat="1" ht="22.5" customHeight="1" thickTop="1" thickBot="1" x14ac:dyDescent="0.25">
      <c r="A125" s="283" t="s">
        <v>89</v>
      </c>
      <c r="B125" s="144" t="s">
        <v>93</v>
      </c>
      <c r="C125" s="144" t="s">
        <v>106</v>
      </c>
      <c r="D125" s="144" t="s">
        <v>159</v>
      </c>
      <c r="E125" s="144" t="s">
        <v>93</v>
      </c>
      <c r="F125" s="144" t="s">
        <v>106</v>
      </c>
      <c r="G125" s="144" t="s">
        <v>159</v>
      </c>
      <c r="H125" s="145"/>
      <c r="I125" s="145"/>
      <c r="J125" s="318" t="s">
        <v>258</v>
      </c>
      <c r="K125" s="242">
        <f>+K126+K130+K134+K135+K136+K137</f>
        <v>2018929000</v>
      </c>
      <c r="L125" s="139">
        <f>+L126+L130+L134+L135+L136+L137</f>
        <v>0</v>
      </c>
      <c r="M125" s="139">
        <f>+M126+M130+M134+M135+M136+M137</f>
        <v>0</v>
      </c>
      <c r="N125" s="284">
        <f>+N126+N130+N134+N135+N136+N137</f>
        <v>2018929000</v>
      </c>
      <c r="O125" s="300">
        <f t="shared" ref="O125:T125" si="58">+O126+O130+O134+O135+O136+O137</f>
        <v>2018929000</v>
      </c>
      <c r="P125" s="284">
        <f t="shared" si="58"/>
        <v>0</v>
      </c>
      <c r="Q125" s="285">
        <f t="shared" si="58"/>
        <v>0</v>
      </c>
      <c r="R125" s="284">
        <f t="shared" si="58"/>
        <v>0</v>
      </c>
      <c r="S125" s="139">
        <f>+S126+S130+S134+S135+S136+S137</f>
        <v>0</v>
      </c>
      <c r="T125" s="284">
        <f t="shared" si="58"/>
        <v>975696235</v>
      </c>
      <c r="U125" s="284" t="e">
        <f t="shared" si="33"/>
        <v>#DIV/0!</v>
      </c>
      <c r="V125" s="144"/>
      <c r="W125" s="98" t="s">
        <v>259</v>
      </c>
      <c r="X125" s="98"/>
      <c r="Y125" s="287" t="s">
        <v>92</v>
      </c>
    </row>
    <row r="126" spans="1:25" s="288" customFormat="1" ht="22.5" customHeight="1" thickTop="1" thickBot="1" x14ac:dyDescent="0.25">
      <c r="A126" s="283" t="s">
        <v>89</v>
      </c>
      <c r="B126" s="283" t="s">
        <v>93</v>
      </c>
      <c r="C126" s="145" t="s">
        <v>106</v>
      </c>
      <c r="D126" s="145" t="s">
        <v>159</v>
      </c>
      <c r="E126" s="283" t="s">
        <v>93</v>
      </c>
      <c r="F126" s="145" t="s">
        <v>106</v>
      </c>
      <c r="G126" s="145" t="s">
        <v>159</v>
      </c>
      <c r="H126" s="145" t="s">
        <v>93</v>
      </c>
      <c r="I126" s="145"/>
      <c r="J126" s="318" t="s">
        <v>260</v>
      </c>
      <c r="K126" s="242">
        <f t="shared" ref="K126:T126" si="59">+K127+K128+K129</f>
        <v>2018929000</v>
      </c>
      <c r="L126" s="139">
        <f>+L127+L128+L129</f>
        <v>0</v>
      </c>
      <c r="M126" s="139">
        <f>+M127+M128+M129</f>
        <v>0</v>
      </c>
      <c r="N126" s="284">
        <f t="shared" ref="N126:N136" si="60">K126+L126-M126</f>
        <v>2018929000</v>
      </c>
      <c r="O126" s="300">
        <f t="shared" si="59"/>
        <v>2018929000</v>
      </c>
      <c r="P126" s="284">
        <f t="shared" si="59"/>
        <v>0</v>
      </c>
      <c r="Q126" s="285">
        <f t="shared" si="59"/>
        <v>0</v>
      </c>
      <c r="R126" s="284">
        <f t="shared" si="59"/>
        <v>0</v>
      </c>
      <c r="S126" s="139">
        <f t="shared" si="59"/>
        <v>0</v>
      </c>
      <c r="T126" s="284">
        <f t="shared" si="59"/>
        <v>975696235</v>
      </c>
      <c r="U126" s="286" t="e">
        <f t="shared" si="33"/>
        <v>#DIV/0!</v>
      </c>
      <c r="V126" s="144"/>
      <c r="W126" s="329"/>
      <c r="X126" s="329"/>
      <c r="Y126" s="287" t="s">
        <v>92</v>
      </c>
    </row>
    <row r="127" spans="1:25" s="288" customFormat="1" ht="22.5" customHeight="1" thickTop="1" thickBot="1" x14ac:dyDescent="0.25">
      <c r="A127" s="283" t="s">
        <v>89</v>
      </c>
      <c r="B127" s="283" t="s">
        <v>93</v>
      </c>
      <c r="C127" s="145" t="s">
        <v>106</v>
      </c>
      <c r="D127" s="145" t="s">
        <v>159</v>
      </c>
      <c r="E127" s="283" t="s">
        <v>93</v>
      </c>
      <c r="F127" s="145" t="s">
        <v>106</v>
      </c>
      <c r="G127" s="145" t="s">
        <v>159</v>
      </c>
      <c r="H127" s="145" t="s">
        <v>93</v>
      </c>
      <c r="I127" s="145" t="s">
        <v>93</v>
      </c>
      <c r="J127" s="319" t="s">
        <v>261</v>
      </c>
      <c r="K127" s="302">
        <v>1947054000</v>
      </c>
      <c r="L127" s="140"/>
      <c r="M127" s="140"/>
      <c r="N127" s="289">
        <f t="shared" si="60"/>
        <v>1947054000</v>
      </c>
      <c r="O127" s="301">
        <f>+N127</f>
        <v>1947054000</v>
      </c>
      <c r="P127" s="289"/>
      <c r="Q127" s="290"/>
      <c r="R127" s="289"/>
      <c r="S127" s="140"/>
      <c r="T127" s="289">
        <v>935390346</v>
      </c>
      <c r="U127" s="291" t="e">
        <f t="shared" si="33"/>
        <v>#DIV/0!</v>
      </c>
      <c r="V127" s="144"/>
      <c r="W127" s="329"/>
      <c r="X127" s="329"/>
      <c r="Y127" s="287" t="s">
        <v>92</v>
      </c>
    </row>
    <row r="128" spans="1:25" s="288" customFormat="1" ht="22.5" customHeight="1" thickTop="1" thickBot="1" x14ac:dyDescent="0.25">
      <c r="A128" s="283" t="s">
        <v>89</v>
      </c>
      <c r="B128" s="283" t="s">
        <v>93</v>
      </c>
      <c r="C128" s="145" t="s">
        <v>106</v>
      </c>
      <c r="D128" s="145" t="s">
        <v>159</v>
      </c>
      <c r="E128" s="283" t="s">
        <v>93</v>
      </c>
      <c r="F128" s="145" t="s">
        <v>106</v>
      </c>
      <c r="G128" s="145" t="s">
        <v>159</v>
      </c>
      <c r="H128" s="145" t="s">
        <v>93</v>
      </c>
      <c r="I128" s="145" t="s">
        <v>106</v>
      </c>
      <c r="J128" s="319" t="s">
        <v>262</v>
      </c>
      <c r="K128" s="302">
        <v>65864000</v>
      </c>
      <c r="L128" s="140"/>
      <c r="M128" s="140"/>
      <c r="N128" s="289">
        <f t="shared" si="60"/>
        <v>65864000</v>
      </c>
      <c r="O128" s="301">
        <f>+N128</f>
        <v>65864000</v>
      </c>
      <c r="P128" s="289"/>
      <c r="Q128" s="290"/>
      <c r="R128" s="289"/>
      <c r="S128" s="140"/>
      <c r="T128" s="299">
        <v>40305889</v>
      </c>
      <c r="U128" s="291" t="e">
        <f t="shared" si="33"/>
        <v>#DIV/0!</v>
      </c>
      <c r="V128" s="144"/>
      <c r="W128" s="329"/>
      <c r="X128" s="329"/>
      <c r="Y128" s="287" t="s">
        <v>92</v>
      </c>
    </row>
    <row r="129" spans="1:25" s="288" customFormat="1" ht="22.5" customHeight="1" thickTop="1" thickBot="1" x14ac:dyDescent="0.25">
      <c r="A129" s="283" t="s">
        <v>89</v>
      </c>
      <c r="B129" s="283" t="s">
        <v>93</v>
      </c>
      <c r="C129" s="145" t="s">
        <v>106</v>
      </c>
      <c r="D129" s="145" t="s">
        <v>159</v>
      </c>
      <c r="E129" s="283" t="s">
        <v>93</v>
      </c>
      <c r="F129" s="145" t="s">
        <v>106</v>
      </c>
      <c r="G129" s="145" t="s">
        <v>159</v>
      </c>
      <c r="H129" s="145" t="s">
        <v>93</v>
      </c>
      <c r="I129" s="145" t="s">
        <v>130</v>
      </c>
      <c r="J129" s="319" t="s">
        <v>263</v>
      </c>
      <c r="K129" s="309">
        <v>6011000</v>
      </c>
      <c r="L129" s="140"/>
      <c r="M129" s="140"/>
      <c r="N129" s="289">
        <f t="shared" si="60"/>
        <v>6011000</v>
      </c>
      <c r="O129" s="301">
        <f>+N129</f>
        <v>6011000</v>
      </c>
      <c r="P129" s="289"/>
      <c r="Q129" s="290"/>
      <c r="R129" s="289"/>
      <c r="S129" s="140"/>
      <c r="T129" s="289">
        <v>0</v>
      </c>
      <c r="U129" s="291" t="e">
        <f t="shared" si="33"/>
        <v>#DIV/0!</v>
      </c>
      <c r="V129" s="144"/>
      <c r="W129" s="329"/>
      <c r="X129" s="329"/>
      <c r="Y129" s="287" t="s">
        <v>92</v>
      </c>
    </row>
    <row r="130" spans="1:25" ht="22.5" customHeight="1" thickTop="1" thickBot="1" x14ac:dyDescent="0.25">
      <c r="A130" s="130" t="s">
        <v>89</v>
      </c>
      <c r="B130" s="130" t="s">
        <v>93</v>
      </c>
      <c r="C130" s="122" t="s">
        <v>106</v>
      </c>
      <c r="D130" s="122" t="s">
        <v>159</v>
      </c>
      <c r="E130" s="130" t="s">
        <v>93</v>
      </c>
      <c r="F130" s="122" t="s">
        <v>106</v>
      </c>
      <c r="G130" s="122" t="s">
        <v>159</v>
      </c>
      <c r="H130" s="122" t="s">
        <v>106</v>
      </c>
      <c r="I130" s="122"/>
      <c r="J130" s="316" t="s">
        <v>264</v>
      </c>
      <c r="K130" s="139">
        <f t="shared" ref="K130:T130" si="61">+K131+K132+K133</f>
        <v>0</v>
      </c>
      <c r="L130" s="139">
        <f>+L131+L132+L133</f>
        <v>0</v>
      </c>
      <c r="M130" s="139">
        <f>+M131+M132+M133</f>
        <v>0</v>
      </c>
      <c r="N130" s="141">
        <f t="shared" si="60"/>
        <v>0</v>
      </c>
      <c r="O130" s="141">
        <f t="shared" si="61"/>
        <v>0</v>
      </c>
      <c r="P130" s="141">
        <f t="shared" si="61"/>
        <v>0</v>
      </c>
      <c r="Q130" s="269">
        <f t="shared" si="61"/>
        <v>0</v>
      </c>
      <c r="R130" s="141">
        <f t="shared" si="61"/>
        <v>0</v>
      </c>
      <c r="S130" s="139">
        <f t="shared" si="61"/>
        <v>0</v>
      </c>
      <c r="T130" s="141">
        <f t="shared" si="61"/>
        <v>0</v>
      </c>
      <c r="U130" s="124" t="e">
        <f t="shared" si="33"/>
        <v>#DIV/0!</v>
      </c>
      <c r="V130" s="305"/>
      <c r="W130" s="328"/>
      <c r="X130" s="328"/>
      <c r="Y130" s="105" t="s">
        <v>92</v>
      </c>
    </row>
    <row r="131" spans="1:25" ht="22.5" customHeight="1" thickTop="1" thickBot="1" x14ac:dyDescent="0.25">
      <c r="A131" s="130" t="s">
        <v>89</v>
      </c>
      <c r="B131" s="130" t="s">
        <v>93</v>
      </c>
      <c r="C131" s="122" t="s">
        <v>106</v>
      </c>
      <c r="D131" s="122" t="s">
        <v>159</v>
      </c>
      <c r="E131" s="130" t="s">
        <v>93</v>
      </c>
      <c r="F131" s="122" t="s">
        <v>106</v>
      </c>
      <c r="G131" s="122" t="s">
        <v>159</v>
      </c>
      <c r="H131" s="122" t="s">
        <v>106</v>
      </c>
      <c r="I131" s="122" t="s">
        <v>93</v>
      </c>
      <c r="J131" s="315" t="s">
        <v>265</v>
      </c>
      <c r="K131" s="142"/>
      <c r="L131" s="142"/>
      <c r="M131" s="142"/>
      <c r="N131" s="142">
        <f t="shared" si="60"/>
        <v>0</v>
      </c>
      <c r="O131" s="142"/>
      <c r="P131" s="142"/>
      <c r="Q131" s="270"/>
      <c r="R131" s="142"/>
      <c r="S131" s="140"/>
      <c r="T131" s="142"/>
      <c r="U131" s="129" t="e">
        <f t="shared" si="33"/>
        <v>#DIV/0!</v>
      </c>
      <c r="V131" s="305"/>
      <c r="W131" s="328"/>
      <c r="X131" s="328"/>
      <c r="Y131" s="105" t="s">
        <v>92</v>
      </c>
    </row>
    <row r="132" spans="1:25" ht="22.5" customHeight="1" thickTop="1" thickBot="1" x14ac:dyDescent="0.25">
      <c r="A132" s="130" t="s">
        <v>89</v>
      </c>
      <c r="B132" s="130" t="s">
        <v>93</v>
      </c>
      <c r="C132" s="122" t="s">
        <v>106</v>
      </c>
      <c r="D132" s="122" t="s">
        <v>159</v>
      </c>
      <c r="E132" s="130" t="s">
        <v>93</v>
      </c>
      <c r="F132" s="122" t="s">
        <v>106</v>
      </c>
      <c r="G132" s="122" t="s">
        <v>159</v>
      </c>
      <c r="H132" s="122" t="s">
        <v>106</v>
      </c>
      <c r="I132" s="122" t="s">
        <v>106</v>
      </c>
      <c r="J132" s="315" t="s">
        <v>266</v>
      </c>
      <c r="K132" s="142"/>
      <c r="L132" s="142"/>
      <c r="M132" s="142"/>
      <c r="N132" s="142">
        <f t="shared" si="60"/>
        <v>0</v>
      </c>
      <c r="O132" s="142"/>
      <c r="P132" s="142"/>
      <c r="Q132" s="270"/>
      <c r="R132" s="142"/>
      <c r="S132" s="140"/>
      <c r="T132" s="142"/>
      <c r="U132" s="129" t="e">
        <f t="shared" si="33"/>
        <v>#DIV/0!</v>
      </c>
      <c r="V132" s="305"/>
      <c r="W132" s="328"/>
      <c r="X132" s="328"/>
      <c r="Y132" s="105" t="s">
        <v>92</v>
      </c>
    </row>
    <row r="133" spans="1:25" ht="22.5" customHeight="1" thickTop="1" thickBot="1" x14ac:dyDescent="0.25">
      <c r="A133" s="130" t="s">
        <v>89</v>
      </c>
      <c r="B133" s="130" t="s">
        <v>93</v>
      </c>
      <c r="C133" s="122" t="s">
        <v>106</v>
      </c>
      <c r="D133" s="122" t="s">
        <v>159</v>
      </c>
      <c r="E133" s="130" t="s">
        <v>93</v>
      </c>
      <c r="F133" s="122" t="s">
        <v>106</v>
      </c>
      <c r="G133" s="122" t="s">
        <v>159</v>
      </c>
      <c r="H133" s="122" t="s">
        <v>106</v>
      </c>
      <c r="I133" s="122" t="s">
        <v>130</v>
      </c>
      <c r="J133" s="315" t="s">
        <v>267</v>
      </c>
      <c r="K133" s="142"/>
      <c r="L133" s="142"/>
      <c r="M133" s="142"/>
      <c r="N133" s="142">
        <f t="shared" si="60"/>
        <v>0</v>
      </c>
      <c r="O133" s="142"/>
      <c r="P133" s="142"/>
      <c r="Q133" s="270"/>
      <c r="R133" s="142"/>
      <c r="S133" s="140"/>
      <c r="T133" s="142"/>
      <c r="U133" s="129" t="e">
        <f t="shared" si="33"/>
        <v>#DIV/0!</v>
      </c>
      <c r="V133" s="305"/>
      <c r="W133" s="328"/>
      <c r="X133" s="328"/>
      <c r="Y133" s="105" t="s">
        <v>92</v>
      </c>
    </row>
    <row r="134" spans="1:25" ht="22.5" customHeight="1" thickTop="1" thickBot="1" x14ac:dyDescent="0.25">
      <c r="A134" s="130" t="s">
        <v>89</v>
      </c>
      <c r="B134" s="130" t="s">
        <v>93</v>
      </c>
      <c r="C134" s="122" t="s">
        <v>106</v>
      </c>
      <c r="D134" s="122" t="s">
        <v>159</v>
      </c>
      <c r="E134" s="130" t="s">
        <v>93</v>
      </c>
      <c r="F134" s="122" t="s">
        <v>106</v>
      </c>
      <c r="G134" s="122" t="s">
        <v>159</v>
      </c>
      <c r="H134" s="122" t="s">
        <v>130</v>
      </c>
      <c r="I134" s="122"/>
      <c r="J134" s="314" t="s">
        <v>268</v>
      </c>
      <c r="K134" s="141">
        <v>0</v>
      </c>
      <c r="L134" s="141">
        <v>0</v>
      </c>
      <c r="M134" s="141">
        <v>0</v>
      </c>
      <c r="N134" s="141">
        <f t="shared" si="60"/>
        <v>0</v>
      </c>
      <c r="O134" s="141">
        <v>0</v>
      </c>
      <c r="P134" s="141">
        <v>0</v>
      </c>
      <c r="Q134" s="269">
        <v>0</v>
      </c>
      <c r="R134" s="141">
        <v>0</v>
      </c>
      <c r="S134" s="139">
        <v>0</v>
      </c>
      <c r="T134" s="141">
        <v>0</v>
      </c>
      <c r="U134" s="124" t="e">
        <f t="shared" si="33"/>
        <v>#DIV/0!</v>
      </c>
      <c r="V134" s="305"/>
      <c r="W134" s="328"/>
      <c r="X134" s="328"/>
      <c r="Y134" s="105" t="s">
        <v>92</v>
      </c>
    </row>
    <row r="135" spans="1:25" ht="22.5" customHeight="1" thickTop="1" thickBot="1" x14ac:dyDescent="0.25">
      <c r="A135" s="130" t="s">
        <v>89</v>
      </c>
      <c r="B135" s="130" t="s">
        <v>93</v>
      </c>
      <c r="C135" s="122" t="s">
        <v>106</v>
      </c>
      <c r="D135" s="122" t="s">
        <v>159</v>
      </c>
      <c r="E135" s="130" t="s">
        <v>93</v>
      </c>
      <c r="F135" s="122" t="s">
        <v>106</v>
      </c>
      <c r="G135" s="122" t="s">
        <v>159</v>
      </c>
      <c r="H135" s="122" t="s">
        <v>134</v>
      </c>
      <c r="I135" s="122"/>
      <c r="J135" s="314" t="s">
        <v>269</v>
      </c>
      <c r="K135" s="141">
        <v>0</v>
      </c>
      <c r="L135" s="141">
        <v>0</v>
      </c>
      <c r="M135" s="141">
        <v>0</v>
      </c>
      <c r="N135" s="141">
        <f t="shared" si="60"/>
        <v>0</v>
      </c>
      <c r="O135" s="141">
        <v>0</v>
      </c>
      <c r="P135" s="141">
        <v>0</v>
      </c>
      <c r="Q135" s="269">
        <v>0</v>
      </c>
      <c r="R135" s="141">
        <v>0</v>
      </c>
      <c r="S135" s="139">
        <v>0</v>
      </c>
      <c r="T135" s="141">
        <v>0</v>
      </c>
      <c r="U135" s="124" t="e">
        <f t="shared" si="33"/>
        <v>#DIV/0!</v>
      </c>
      <c r="V135" s="305"/>
      <c r="W135" s="328"/>
      <c r="X135" s="328"/>
      <c r="Y135" s="105" t="s">
        <v>92</v>
      </c>
    </row>
    <row r="136" spans="1:25" ht="22.5" customHeight="1" thickTop="1" thickBot="1" x14ac:dyDescent="0.25">
      <c r="A136" s="130" t="s">
        <v>89</v>
      </c>
      <c r="B136" s="130" t="s">
        <v>93</v>
      </c>
      <c r="C136" s="122" t="s">
        <v>106</v>
      </c>
      <c r="D136" s="122" t="s">
        <v>159</v>
      </c>
      <c r="E136" s="130" t="s">
        <v>93</v>
      </c>
      <c r="F136" s="122" t="s">
        <v>106</v>
      </c>
      <c r="G136" s="122" t="s">
        <v>159</v>
      </c>
      <c r="H136" s="122" t="s">
        <v>159</v>
      </c>
      <c r="I136" s="122"/>
      <c r="J136" s="314" t="s">
        <v>270</v>
      </c>
      <c r="K136" s="141">
        <v>0</v>
      </c>
      <c r="L136" s="141">
        <v>0</v>
      </c>
      <c r="M136" s="141">
        <v>0</v>
      </c>
      <c r="N136" s="141">
        <f t="shared" si="60"/>
        <v>0</v>
      </c>
      <c r="O136" s="141">
        <v>0</v>
      </c>
      <c r="P136" s="141">
        <v>0</v>
      </c>
      <c r="Q136" s="269">
        <v>0</v>
      </c>
      <c r="R136" s="141">
        <v>0</v>
      </c>
      <c r="S136" s="139">
        <v>0</v>
      </c>
      <c r="T136" s="141">
        <v>0</v>
      </c>
      <c r="U136" s="124" t="e">
        <f t="shared" ref="U136:U199" si="62">T136/S136</f>
        <v>#DIV/0!</v>
      </c>
      <c r="V136" s="305"/>
      <c r="W136" s="328"/>
      <c r="X136" s="328"/>
      <c r="Y136" s="105" t="s">
        <v>92</v>
      </c>
    </row>
    <row r="137" spans="1:25" ht="22.5" customHeight="1" thickTop="1" thickBot="1" x14ac:dyDescent="0.25">
      <c r="A137" s="130" t="s">
        <v>89</v>
      </c>
      <c r="B137" s="130" t="s">
        <v>93</v>
      </c>
      <c r="C137" s="122" t="s">
        <v>106</v>
      </c>
      <c r="D137" s="122" t="s">
        <v>159</v>
      </c>
      <c r="E137" s="130" t="s">
        <v>93</v>
      </c>
      <c r="F137" s="122" t="s">
        <v>106</v>
      </c>
      <c r="G137" s="122" t="s">
        <v>182</v>
      </c>
      <c r="H137" s="122" t="s">
        <v>182</v>
      </c>
      <c r="I137" s="122"/>
      <c r="J137" s="318" t="s">
        <v>271</v>
      </c>
      <c r="K137" s="141">
        <f>SUM(K138:K140)</f>
        <v>0</v>
      </c>
      <c r="L137" s="141">
        <f>SUM(L138:L140)</f>
        <v>0</v>
      </c>
      <c r="M137" s="141">
        <f>SUM(M138:M140)</f>
        <v>0</v>
      </c>
      <c r="N137" s="141">
        <f>SUM(N138:N140)</f>
        <v>0</v>
      </c>
      <c r="O137" s="141">
        <f t="shared" ref="O137:T137" si="63">SUM(O138:O140)</f>
        <v>0</v>
      </c>
      <c r="P137" s="141">
        <f t="shared" si="63"/>
        <v>0</v>
      </c>
      <c r="Q137" s="269">
        <f t="shared" si="63"/>
        <v>0</v>
      </c>
      <c r="R137" s="141">
        <f t="shared" si="63"/>
        <v>0</v>
      </c>
      <c r="S137" s="139">
        <f>SUM(S138:S140)</f>
        <v>0</v>
      </c>
      <c r="T137" s="141">
        <f t="shared" si="63"/>
        <v>0</v>
      </c>
      <c r="U137" s="141" t="e">
        <f t="shared" si="62"/>
        <v>#DIV/0!</v>
      </c>
      <c r="V137" s="141"/>
      <c r="W137" s="328"/>
      <c r="X137" s="328"/>
      <c r="Y137" s="105"/>
    </row>
    <row r="138" spans="1:25" ht="22.5" customHeight="1" thickTop="1" thickBot="1" x14ac:dyDescent="0.25">
      <c r="A138" s="130" t="s">
        <v>89</v>
      </c>
      <c r="B138" s="130" t="s">
        <v>93</v>
      </c>
      <c r="C138" s="122" t="s">
        <v>106</v>
      </c>
      <c r="D138" s="122" t="s">
        <v>159</v>
      </c>
      <c r="E138" s="130" t="s">
        <v>93</v>
      </c>
      <c r="F138" s="122" t="s">
        <v>106</v>
      </c>
      <c r="G138" s="122" t="s">
        <v>182</v>
      </c>
      <c r="H138" s="122" t="s">
        <v>182</v>
      </c>
      <c r="I138" s="122" t="s">
        <v>93</v>
      </c>
      <c r="J138" s="319" t="s">
        <v>272</v>
      </c>
      <c r="K138" s="141"/>
      <c r="L138" s="141"/>
      <c r="M138" s="141"/>
      <c r="N138" s="142">
        <f t="shared" ref="N138:N201" si="64">K138+L138-M138</f>
        <v>0</v>
      </c>
      <c r="O138" s="141"/>
      <c r="P138" s="141"/>
      <c r="Q138" s="269"/>
      <c r="R138" s="141"/>
      <c r="S138" s="140"/>
      <c r="T138" s="141"/>
      <c r="U138" s="129" t="e">
        <f t="shared" si="62"/>
        <v>#DIV/0!</v>
      </c>
      <c r="V138" s="305"/>
      <c r="W138" s="328"/>
      <c r="X138" s="328"/>
      <c r="Y138" s="105"/>
    </row>
    <row r="139" spans="1:25" ht="22.5" customHeight="1" thickTop="1" thickBot="1" x14ac:dyDescent="0.25">
      <c r="A139" s="130" t="s">
        <v>89</v>
      </c>
      <c r="B139" s="130" t="s">
        <v>93</v>
      </c>
      <c r="C139" s="122" t="s">
        <v>106</v>
      </c>
      <c r="D139" s="122" t="s">
        <v>159</v>
      </c>
      <c r="E139" s="130" t="s">
        <v>93</v>
      </c>
      <c r="F139" s="122" t="s">
        <v>106</v>
      </c>
      <c r="G139" s="122" t="s">
        <v>182</v>
      </c>
      <c r="H139" s="122" t="s">
        <v>182</v>
      </c>
      <c r="I139" s="122" t="s">
        <v>106</v>
      </c>
      <c r="J139" s="319" t="s">
        <v>273</v>
      </c>
      <c r="K139" s="141"/>
      <c r="L139" s="141"/>
      <c r="M139" s="141"/>
      <c r="N139" s="142">
        <f t="shared" si="64"/>
        <v>0</v>
      </c>
      <c r="O139" s="141"/>
      <c r="P139" s="141"/>
      <c r="Q139" s="269"/>
      <c r="R139" s="141"/>
      <c r="S139" s="140"/>
      <c r="T139" s="141"/>
      <c r="U139" s="129" t="e">
        <f t="shared" si="62"/>
        <v>#DIV/0!</v>
      </c>
      <c r="V139" s="305"/>
      <c r="W139" s="328"/>
      <c r="X139" s="328"/>
      <c r="Y139" s="105"/>
    </row>
    <row r="140" spans="1:25" ht="22.5" customHeight="1" thickTop="1" thickBot="1" x14ac:dyDescent="0.25">
      <c r="A140" s="130" t="s">
        <v>89</v>
      </c>
      <c r="B140" s="130" t="s">
        <v>93</v>
      </c>
      <c r="C140" s="122" t="s">
        <v>106</v>
      </c>
      <c r="D140" s="122" t="s">
        <v>159</v>
      </c>
      <c r="E140" s="130" t="s">
        <v>93</v>
      </c>
      <c r="F140" s="122" t="s">
        <v>106</v>
      </c>
      <c r="G140" s="122" t="s">
        <v>182</v>
      </c>
      <c r="H140" s="122" t="s">
        <v>182</v>
      </c>
      <c r="I140" s="122" t="s">
        <v>130</v>
      </c>
      <c r="J140" s="319" t="s">
        <v>274</v>
      </c>
      <c r="K140" s="141"/>
      <c r="L140" s="141"/>
      <c r="M140" s="141"/>
      <c r="N140" s="142">
        <f t="shared" si="64"/>
        <v>0</v>
      </c>
      <c r="O140" s="141"/>
      <c r="P140" s="141"/>
      <c r="Q140" s="269"/>
      <c r="R140" s="141"/>
      <c r="S140" s="140"/>
      <c r="T140" s="141"/>
      <c r="U140" s="129" t="e">
        <f t="shared" si="62"/>
        <v>#DIV/0!</v>
      </c>
      <c r="V140" s="305"/>
      <c r="W140" s="328"/>
      <c r="X140" s="328"/>
      <c r="Y140" s="105"/>
    </row>
    <row r="141" spans="1:25" s="126" customFormat="1" ht="22.5" customHeight="1" thickTop="1" thickBot="1" x14ac:dyDescent="0.3">
      <c r="A141" s="106" t="s">
        <v>89</v>
      </c>
      <c r="B141" s="107" t="s">
        <v>106</v>
      </c>
      <c r="C141" s="107"/>
      <c r="D141" s="107"/>
      <c r="E141" s="107"/>
      <c r="F141" s="107"/>
      <c r="G141" s="107"/>
      <c r="H141" s="108"/>
      <c r="I141" s="108"/>
      <c r="J141" s="311" t="s">
        <v>275</v>
      </c>
      <c r="K141" s="246">
        <f t="shared" ref="K141:R141" si="65">+K142+K151+K188+K194+K213+K243+K256</f>
        <v>3560178112</v>
      </c>
      <c r="L141" s="109">
        <f>+L142+L151+L188+L194+L213+L243+L256</f>
        <v>4981967137</v>
      </c>
      <c r="M141" s="109">
        <f>+M142+M151+M188+M194+M213+M243+M256</f>
        <v>0</v>
      </c>
      <c r="N141" s="109">
        <f t="shared" si="64"/>
        <v>8542145249</v>
      </c>
      <c r="O141" s="109">
        <f t="shared" si="65"/>
        <v>4857736689</v>
      </c>
      <c r="P141" s="109">
        <f t="shared" si="65"/>
        <v>2597697272</v>
      </c>
      <c r="Q141" s="266">
        <f t="shared" si="65"/>
        <v>1086711288</v>
      </c>
      <c r="R141" s="109">
        <f t="shared" si="65"/>
        <v>0</v>
      </c>
      <c r="S141" s="133">
        <f>+S142+S151+S188+S194+S213+S243+S256</f>
        <v>10088820035.35</v>
      </c>
      <c r="T141" s="109">
        <f>+T142+T151+T188+T194+T213+T243+T256</f>
        <v>6205100959.46</v>
      </c>
      <c r="U141" s="110">
        <f t="shared" si="62"/>
        <v>0.61504724414927414</v>
      </c>
      <c r="V141" s="106"/>
      <c r="W141" s="325" t="s">
        <v>276</v>
      </c>
      <c r="X141" s="325"/>
      <c r="Y141" s="105" t="s">
        <v>92</v>
      </c>
    </row>
    <row r="142" spans="1:25" s="126" customFormat="1" ht="22.5" customHeight="1" thickTop="1" thickBot="1" x14ac:dyDescent="0.3">
      <c r="A142" s="111" t="s">
        <v>89</v>
      </c>
      <c r="B142" s="112" t="s">
        <v>106</v>
      </c>
      <c r="C142" s="112" t="s">
        <v>93</v>
      </c>
      <c r="D142" s="112"/>
      <c r="E142" s="112"/>
      <c r="F142" s="112"/>
      <c r="G142" s="112"/>
      <c r="H142" s="113"/>
      <c r="I142" s="113"/>
      <c r="J142" s="312" t="s">
        <v>277</v>
      </c>
      <c r="K142" s="114">
        <f>+K143</f>
        <v>0</v>
      </c>
      <c r="L142" s="114">
        <f>+L143</f>
        <v>0</v>
      </c>
      <c r="M142" s="114">
        <f>+M143</f>
        <v>0</v>
      </c>
      <c r="N142" s="114">
        <f t="shared" si="64"/>
        <v>0</v>
      </c>
      <c r="O142" s="114">
        <f t="shared" ref="O142:T142" si="66">+O143</f>
        <v>0</v>
      </c>
      <c r="P142" s="114">
        <f t="shared" si="66"/>
        <v>0</v>
      </c>
      <c r="Q142" s="267">
        <f t="shared" si="66"/>
        <v>0</v>
      </c>
      <c r="R142" s="114">
        <f t="shared" si="66"/>
        <v>0</v>
      </c>
      <c r="S142" s="133">
        <f>+S143</f>
        <v>0</v>
      </c>
      <c r="T142" s="114">
        <f t="shared" si="66"/>
        <v>0</v>
      </c>
      <c r="U142" s="115" t="e">
        <f t="shared" si="62"/>
        <v>#DIV/0!</v>
      </c>
      <c r="V142" s="112"/>
      <c r="W142" s="333" t="s">
        <v>278</v>
      </c>
      <c r="X142" s="334"/>
      <c r="Y142" s="105" t="s">
        <v>92</v>
      </c>
    </row>
    <row r="143" spans="1:25" s="126" customFormat="1" ht="22.5" customHeight="1" thickTop="1" thickBot="1" x14ac:dyDescent="0.3">
      <c r="A143" s="116" t="s">
        <v>89</v>
      </c>
      <c r="B143" s="117" t="s">
        <v>106</v>
      </c>
      <c r="C143" s="117" t="s">
        <v>93</v>
      </c>
      <c r="D143" s="117" t="s">
        <v>93</v>
      </c>
      <c r="E143" s="117"/>
      <c r="F143" s="117"/>
      <c r="G143" s="117"/>
      <c r="H143" s="118"/>
      <c r="I143" s="118"/>
      <c r="J143" s="313" t="s">
        <v>279</v>
      </c>
      <c r="K143" s="119">
        <f>+K144+K149</f>
        <v>0</v>
      </c>
      <c r="L143" s="119">
        <f>+L144+L149</f>
        <v>0</v>
      </c>
      <c r="M143" s="119">
        <f>+M144+M149</f>
        <v>0</v>
      </c>
      <c r="N143" s="119">
        <f t="shared" si="64"/>
        <v>0</v>
      </c>
      <c r="O143" s="119">
        <f t="shared" ref="O143:T143" si="67">+O144+O149</f>
        <v>0</v>
      </c>
      <c r="P143" s="119">
        <f t="shared" si="67"/>
        <v>0</v>
      </c>
      <c r="Q143" s="268">
        <f t="shared" si="67"/>
        <v>0</v>
      </c>
      <c r="R143" s="119">
        <f t="shared" si="67"/>
        <v>0</v>
      </c>
      <c r="S143" s="133">
        <f>+S144+S149</f>
        <v>0</v>
      </c>
      <c r="T143" s="119">
        <f t="shared" si="67"/>
        <v>0</v>
      </c>
      <c r="U143" s="120" t="e">
        <f t="shared" si="62"/>
        <v>#DIV/0!</v>
      </c>
      <c r="V143" s="117"/>
      <c r="W143" s="327" t="s">
        <v>280</v>
      </c>
      <c r="X143" s="327"/>
      <c r="Y143" s="105" t="s">
        <v>92</v>
      </c>
    </row>
    <row r="144" spans="1:25" s="126" customFormat="1" ht="22.5" customHeight="1" thickTop="1" thickBot="1" x14ac:dyDescent="0.3">
      <c r="A144" s="125" t="s">
        <v>89</v>
      </c>
      <c r="B144" s="305" t="s">
        <v>106</v>
      </c>
      <c r="C144" s="305" t="s">
        <v>93</v>
      </c>
      <c r="D144" s="121" t="s">
        <v>93</v>
      </c>
      <c r="E144" s="121" t="s">
        <v>93</v>
      </c>
      <c r="F144" s="121"/>
      <c r="G144" s="121"/>
      <c r="H144" s="127"/>
      <c r="I144" s="127"/>
      <c r="J144" s="314" t="s">
        <v>281</v>
      </c>
      <c r="K144" s="123">
        <f>+K145+K146+K147</f>
        <v>0</v>
      </c>
      <c r="L144" s="123">
        <f>+L145+L146+L147</f>
        <v>0</v>
      </c>
      <c r="M144" s="123">
        <f>+M145+M146+M147</f>
        <v>0</v>
      </c>
      <c r="N144" s="123">
        <f t="shared" si="64"/>
        <v>0</v>
      </c>
      <c r="O144" s="123">
        <f t="shared" ref="O144:T144" si="68">+O145+O146+O147</f>
        <v>0</v>
      </c>
      <c r="P144" s="123">
        <f t="shared" si="68"/>
        <v>0</v>
      </c>
      <c r="Q144" s="269">
        <f t="shared" si="68"/>
        <v>0</v>
      </c>
      <c r="R144" s="123">
        <f t="shared" si="68"/>
        <v>0</v>
      </c>
      <c r="S144" s="133">
        <f>+S145+S146+S147</f>
        <v>0</v>
      </c>
      <c r="T144" s="123">
        <f t="shared" si="68"/>
        <v>0</v>
      </c>
      <c r="U144" s="124" t="e">
        <f t="shared" si="62"/>
        <v>#DIV/0!</v>
      </c>
      <c r="V144" s="305"/>
      <c r="W144" s="339" t="s">
        <v>282</v>
      </c>
      <c r="X144" s="339"/>
      <c r="Y144" s="105" t="s">
        <v>92</v>
      </c>
    </row>
    <row r="145" spans="1:25" ht="22.5" customHeight="1" thickTop="1" thickBot="1" x14ac:dyDescent="0.25">
      <c r="A145" s="130" t="s">
        <v>89</v>
      </c>
      <c r="B145" s="122" t="s">
        <v>106</v>
      </c>
      <c r="C145" s="122" t="s">
        <v>93</v>
      </c>
      <c r="D145" s="127" t="s">
        <v>93</v>
      </c>
      <c r="E145" s="127" t="s">
        <v>93</v>
      </c>
      <c r="F145" s="121" t="s">
        <v>93</v>
      </c>
      <c r="G145" s="127"/>
      <c r="H145" s="127"/>
      <c r="I145" s="127"/>
      <c r="J145" s="315" t="s">
        <v>283</v>
      </c>
      <c r="K145" s="128"/>
      <c r="L145" s="128"/>
      <c r="M145" s="128"/>
      <c r="N145" s="128">
        <f t="shared" si="64"/>
        <v>0</v>
      </c>
      <c r="O145" s="128"/>
      <c r="P145" s="128"/>
      <c r="Q145" s="270"/>
      <c r="R145" s="128"/>
      <c r="S145" s="135"/>
      <c r="T145" s="128"/>
      <c r="U145" s="129" t="e">
        <f t="shared" si="62"/>
        <v>#DIV/0!</v>
      </c>
      <c r="V145" s="305"/>
      <c r="W145" s="328" t="s">
        <v>284</v>
      </c>
      <c r="X145" s="328"/>
      <c r="Y145" s="105" t="s">
        <v>92</v>
      </c>
    </row>
    <row r="146" spans="1:25" ht="22.5" customHeight="1" thickTop="1" thickBot="1" x14ac:dyDescent="0.25">
      <c r="A146" s="130" t="s">
        <v>89</v>
      </c>
      <c r="B146" s="122" t="s">
        <v>106</v>
      </c>
      <c r="C146" s="122" t="s">
        <v>93</v>
      </c>
      <c r="D146" s="127" t="s">
        <v>93</v>
      </c>
      <c r="E146" s="127" t="s">
        <v>93</v>
      </c>
      <c r="F146" s="121" t="s">
        <v>106</v>
      </c>
      <c r="G146" s="127"/>
      <c r="H146" s="127"/>
      <c r="I146" s="127"/>
      <c r="J146" s="315" t="s">
        <v>285</v>
      </c>
      <c r="K146" s="128"/>
      <c r="L146" s="128"/>
      <c r="M146" s="128"/>
      <c r="N146" s="128">
        <f t="shared" si="64"/>
        <v>0</v>
      </c>
      <c r="O146" s="128"/>
      <c r="P146" s="128"/>
      <c r="Q146" s="270"/>
      <c r="R146" s="128"/>
      <c r="S146" s="135"/>
      <c r="T146" s="128"/>
      <c r="U146" s="129" t="e">
        <f t="shared" si="62"/>
        <v>#DIV/0!</v>
      </c>
      <c r="V146" s="305"/>
      <c r="W146" s="328" t="s">
        <v>286</v>
      </c>
      <c r="X146" s="328"/>
      <c r="Y146" s="105" t="s">
        <v>92</v>
      </c>
    </row>
    <row r="147" spans="1:25" ht="22.5" customHeight="1" thickTop="1" thickBot="1" x14ac:dyDescent="0.25">
      <c r="A147" s="130" t="s">
        <v>89</v>
      </c>
      <c r="B147" s="122" t="s">
        <v>106</v>
      </c>
      <c r="C147" s="122" t="s">
        <v>93</v>
      </c>
      <c r="D147" s="127" t="s">
        <v>93</v>
      </c>
      <c r="E147" s="127" t="s">
        <v>93</v>
      </c>
      <c r="F147" s="121" t="s">
        <v>130</v>
      </c>
      <c r="G147" s="127"/>
      <c r="H147" s="127"/>
      <c r="I147" s="127"/>
      <c r="J147" s="315" t="s">
        <v>287</v>
      </c>
      <c r="K147" s="128">
        <f>+K148</f>
        <v>0</v>
      </c>
      <c r="L147" s="128">
        <f>+L148</f>
        <v>0</v>
      </c>
      <c r="M147" s="128">
        <f>+M148</f>
        <v>0</v>
      </c>
      <c r="N147" s="128">
        <f t="shared" si="64"/>
        <v>0</v>
      </c>
      <c r="O147" s="128">
        <f t="shared" ref="O147:T147" si="69">+O148</f>
        <v>0</v>
      </c>
      <c r="P147" s="128">
        <f t="shared" si="69"/>
        <v>0</v>
      </c>
      <c r="Q147" s="270">
        <f t="shared" si="69"/>
        <v>0</v>
      </c>
      <c r="R147" s="128">
        <f t="shared" si="69"/>
        <v>0</v>
      </c>
      <c r="S147" s="135">
        <f>+S148</f>
        <v>0</v>
      </c>
      <c r="T147" s="128">
        <f t="shared" si="69"/>
        <v>0</v>
      </c>
      <c r="U147" s="129" t="e">
        <f t="shared" si="62"/>
        <v>#DIV/0!</v>
      </c>
      <c r="V147" s="305"/>
      <c r="W147" s="328" t="s">
        <v>288</v>
      </c>
      <c r="X147" s="328"/>
      <c r="Y147" s="105" t="s">
        <v>92</v>
      </c>
    </row>
    <row r="148" spans="1:25" ht="22.5" customHeight="1" thickTop="1" thickBot="1" x14ac:dyDescent="0.25">
      <c r="A148" s="130" t="s">
        <v>89</v>
      </c>
      <c r="B148" s="122" t="s">
        <v>106</v>
      </c>
      <c r="C148" s="122" t="s">
        <v>93</v>
      </c>
      <c r="D148" s="127" t="s">
        <v>93</v>
      </c>
      <c r="E148" s="127" t="s">
        <v>93</v>
      </c>
      <c r="F148" s="127" t="s">
        <v>130</v>
      </c>
      <c r="G148" s="121" t="s">
        <v>93</v>
      </c>
      <c r="H148" s="127"/>
      <c r="I148" s="127"/>
      <c r="J148" s="315" t="s">
        <v>289</v>
      </c>
      <c r="K148" s="123"/>
      <c r="L148" s="123"/>
      <c r="M148" s="123"/>
      <c r="N148" s="123">
        <f t="shared" si="64"/>
        <v>0</v>
      </c>
      <c r="O148" s="123"/>
      <c r="P148" s="123"/>
      <c r="Q148" s="269"/>
      <c r="R148" s="123"/>
      <c r="S148" s="133"/>
      <c r="T148" s="123"/>
      <c r="U148" s="124" t="e">
        <f t="shared" si="62"/>
        <v>#DIV/0!</v>
      </c>
      <c r="V148" s="305"/>
      <c r="W148" s="328" t="s">
        <v>290</v>
      </c>
      <c r="X148" s="328"/>
      <c r="Y148" s="105" t="s">
        <v>92</v>
      </c>
    </row>
    <row r="149" spans="1:25" s="126" customFormat="1" ht="22.5" customHeight="1" thickTop="1" thickBot="1" x14ac:dyDescent="0.3">
      <c r="A149" s="125" t="s">
        <v>89</v>
      </c>
      <c r="B149" s="305" t="s">
        <v>106</v>
      </c>
      <c r="C149" s="305" t="s">
        <v>93</v>
      </c>
      <c r="D149" s="121" t="s">
        <v>93</v>
      </c>
      <c r="E149" s="121" t="s">
        <v>106</v>
      </c>
      <c r="F149" s="121"/>
      <c r="G149" s="121"/>
      <c r="H149" s="127"/>
      <c r="I149" s="127"/>
      <c r="J149" s="314" t="s">
        <v>291</v>
      </c>
      <c r="K149" s="123">
        <f>+K150</f>
        <v>0</v>
      </c>
      <c r="L149" s="123">
        <f>+L150</f>
        <v>0</v>
      </c>
      <c r="M149" s="123">
        <f>+M150</f>
        <v>0</v>
      </c>
      <c r="N149" s="123">
        <f t="shared" si="64"/>
        <v>0</v>
      </c>
      <c r="O149" s="123">
        <f t="shared" ref="O149:T149" si="70">+O150</f>
        <v>0</v>
      </c>
      <c r="P149" s="123">
        <f t="shared" si="70"/>
        <v>0</v>
      </c>
      <c r="Q149" s="269">
        <f t="shared" si="70"/>
        <v>0</v>
      </c>
      <c r="R149" s="123">
        <f t="shared" si="70"/>
        <v>0</v>
      </c>
      <c r="S149" s="133">
        <f>+S150</f>
        <v>0</v>
      </c>
      <c r="T149" s="123">
        <f t="shared" si="70"/>
        <v>0</v>
      </c>
      <c r="U149" s="124" t="e">
        <f t="shared" si="62"/>
        <v>#DIV/0!</v>
      </c>
      <c r="V149" s="305"/>
      <c r="W149" s="339" t="s">
        <v>292</v>
      </c>
      <c r="X149" s="339"/>
      <c r="Y149" s="105" t="s">
        <v>92</v>
      </c>
    </row>
    <row r="150" spans="1:25" ht="22.5" customHeight="1" thickTop="1" thickBot="1" x14ac:dyDescent="0.25">
      <c r="A150" s="130" t="s">
        <v>89</v>
      </c>
      <c r="B150" s="122" t="s">
        <v>106</v>
      </c>
      <c r="C150" s="122" t="s">
        <v>93</v>
      </c>
      <c r="D150" s="127" t="s">
        <v>93</v>
      </c>
      <c r="E150" s="127" t="s">
        <v>106</v>
      </c>
      <c r="F150" s="121" t="s">
        <v>93</v>
      </c>
      <c r="G150" s="127"/>
      <c r="H150" s="127"/>
      <c r="I150" s="127"/>
      <c r="J150" s="315" t="s">
        <v>293</v>
      </c>
      <c r="K150" s="128"/>
      <c r="L150" s="128"/>
      <c r="M150" s="128"/>
      <c r="N150" s="128">
        <f t="shared" si="64"/>
        <v>0</v>
      </c>
      <c r="O150" s="128"/>
      <c r="P150" s="128"/>
      <c r="Q150" s="270"/>
      <c r="R150" s="128"/>
      <c r="S150" s="135"/>
      <c r="T150" s="128"/>
      <c r="U150" s="129" t="e">
        <f t="shared" si="62"/>
        <v>#DIV/0!</v>
      </c>
      <c r="V150" s="305"/>
      <c r="W150" s="328" t="s">
        <v>294</v>
      </c>
      <c r="X150" s="328"/>
      <c r="Y150" s="105" t="s">
        <v>92</v>
      </c>
    </row>
    <row r="151" spans="1:25" s="126" customFormat="1" ht="22.5" customHeight="1" thickTop="1" thickBot="1" x14ac:dyDescent="0.3">
      <c r="A151" s="111" t="s">
        <v>89</v>
      </c>
      <c r="B151" s="112" t="s">
        <v>106</v>
      </c>
      <c r="C151" s="112" t="s">
        <v>106</v>
      </c>
      <c r="D151" s="112"/>
      <c r="E151" s="112"/>
      <c r="F151" s="112"/>
      <c r="G151" s="112"/>
      <c r="H151" s="113"/>
      <c r="I151" s="113"/>
      <c r="J151" s="312" t="s">
        <v>295</v>
      </c>
      <c r="K151" s="247">
        <f>+K152+K153+K170+K186+K187</f>
        <v>200000000</v>
      </c>
      <c r="L151" s="143">
        <f>+L152+L153+L170+L186+L187</f>
        <v>0</v>
      </c>
      <c r="M151" s="143">
        <f>+M152+M153+M170+M186+M187</f>
        <v>0</v>
      </c>
      <c r="N151" s="143">
        <f t="shared" si="64"/>
        <v>200000000</v>
      </c>
      <c r="O151" s="303">
        <f t="shared" ref="O151:T151" si="71">+O152+O153+O170+O186+O187</f>
        <v>50000000</v>
      </c>
      <c r="P151" s="247">
        <f t="shared" si="71"/>
        <v>150000000</v>
      </c>
      <c r="Q151" s="267">
        <f t="shared" si="71"/>
        <v>0</v>
      </c>
      <c r="R151" s="143">
        <f t="shared" si="71"/>
        <v>0</v>
      </c>
      <c r="S151" s="139">
        <f t="shared" si="71"/>
        <v>0</v>
      </c>
      <c r="T151" s="143">
        <f t="shared" si="71"/>
        <v>146089777.53999999</v>
      </c>
      <c r="U151" s="115" t="e">
        <f t="shared" si="62"/>
        <v>#DIV/0!</v>
      </c>
      <c r="V151" s="112"/>
      <c r="W151" s="334" t="s">
        <v>296</v>
      </c>
      <c r="X151" s="334"/>
      <c r="Y151" s="105" t="s">
        <v>92</v>
      </c>
    </row>
    <row r="152" spans="1:25" s="126" customFormat="1" ht="22.5" customHeight="1" thickTop="1" thickBot="1" x14ac:dyDescent="0.3">
      <c r="A152" s="116" t="s">
        <v>89</v>
      </c>
      <c r="B152" s="117" t="s">
        <v>106</v>
      </c>
      <c r="C152" s="117" t="s">
        <v>106</v>
      </c>
      <c r="D152" s="117" t="s">
        <v>93</v>
      </c>
      <c r="E152" s="117"/>
      <c r="F152" s="117"/>
      <c r="G152" s="117"/>
      <c r="H152" s="118"/>
      <c r="I152" s="118"/>
      <c r="J152" s="313" t="s">
        <v>297</v>
      </c>
      <c r="K152" s="138"/>
      <c r="L152" s="138"/>
      <c r="M152" s="138"/>
      <c r="N152" s="138">
        <f t="shared" si="64"/>
        <v>0</v>
      </c>
      <c r="O152" s="138"/>
      <c r="P152" s="138"/>
      <c r="Q152" s="268">
        <v>0</v>
      </c>
      <c r="R152" s="138"/>
      <c r="S152" s="139"/>
      <c r="T152" s="138"/>
      <c r="U152" s="120" t="e">
        <f t="shared" si="62"/>
        <v>#DIV/0!</v>
      </c>
      <c r="V152" s="117"/>
      <c r="W152" s="327" t="s">
        <v>298</v>
      </c>
      <c r="X152" s="327"/>
      <c r="Y152" s="105" t="s">
        <v>92</v>
      </c>
    </row>
    <row r="153" spans="1:25" s="126" customFormat="1" ht="22.5" customHeight="1" thickTop="1" thickBot="1" x14ac:dyDescent="0.3">
      <c r="A153" s="116" t="s">
        <v>89</v>
      </c>
      <c r="B153" s="117" t="s">
        <v>106</v>
      </c>
      <c r="C153" s="117" t="s">
        <v>106</v>
      </c>
      <c r="D153" s="117" t="s">
        <v>106</v>
      </c>
      <c r="E153" s="117"/>
      <c r="F153" s="117"/>
      <c r="G153" s="117"/>
      <c r="H153" s="118"/>
      <c r="I153" s="118"/>
      <c r="J153" s="313" t="s">
        <v>299</v>
      </c>
      <c r="K153" s="243">
        <f>+K154</f>
        <v>200000000</v>
      </c>
      <c r="L153" s="243">
        <f t="shared" ref="L153:T153" si="72">+L154</f>
        <v>0</v>
      </c>
      <c r="M153" s="243">
        <f t="shared" si="72"/>
        <v>0</v>
      </c>
      <c r="N153" s="243">
        <f t="shared" si="72"/>
        <v>200000000</v>
      </c>
      <c r="O153" s="243">
        <f t="shared" si="72"/>
        <v>50000000</v>
      </c>
      <c r="P153" s="243">
        <f t="shared" si="72"/>
        <v>150000000</v>
      </c>
      <c r="Q153" s="268">
        <f t="shared" si="72"/>
        <v>0</v>
      </c>
      <c r="R153" s="243">
        <f t="shared" si="72"/>
        <v>0</v>
      </c>
      <c r="S153" s="242">
        <f t="shared" si="72"/>
        <v>0</v>
      </c>
      <c r="T153" s="243">
        <f t="shared" si="72"/>
        <v>146089777.53999999</v>
      </c>
      <c r="U153" s="120" t="e">
        <f t="shared" si="62"/>
        <v>#DIV/0!</v>
      </c>
      <c r="V153" s="117"/>
      <c r="W153" s="327" t="s">
        <v>300</v>
      </c>
      <c r="X153" s="327"/>
      <c r="Y153" s="105" t="s">
        <v>92</v>
      </c>
    </row>
    <row r="154" spans="1:25" s="126" customFormat="1" ht="22.5" customHeight="1" thickTop="1" thickBot="1" x14ac:dyDescent="0.3">
      <c r="A154" s="125" t="s">
        <v>89</v>
      </c>
      <c r="B154" s="305" t="s">
        <v>106</v>
      </c>
      <c r="C154" s="305" t="s">
        <v>106</v>
      </c>
      <c r="D154" s="305" t="s">
        <v>106</v>
      </c>
      <c r="E154" s="121" t="s">
        <v>93</v>
      </c>
      <c r="F154" s="305"/>
      <c r="G154" s="305"/>
      <c r="H154" s="122"/>
      <c r="I154" s="122"/>
      <c r="J154" s="314" t="s">
        <v>301</v>
      </c>
      <c r="K154" s="244">
        <f>+K155+K157+K158+K164+K165+K170</f>
        <v>200000000</v>
      </c>
      <c r="L154" s="244">
        <f t="shared" ref="L154:T154" si="73">+L155+L157+L158+L164+L165+L170</f>
        <v>0</v>
      </c>
      <c r="M154" s="244">
        <f t="shared" si="73"/>
        <v>0</v>
      </c>
      <c r="N154" s="244">
        <f t="shared" si="73"/>
        <v>200000000</v>
      </c>
      <c r="O154" s="244">
        <f t="shared" si="73"/>
        <v>50000000</v>
      </c>
      <c r="P154" s="244">
        <f t="shared" si="73"/>
        <v>150000000</v>
      </c>
      <c r="Q154" s="269">
        <f t="shared" si="73"/>
        <v>0</v>
      </c>
      <c r="R154" s="244">
        <f t="shared" si="73"/>
        <v>0</v>
      </c>
      <c r="S154" s="242">
        <f t="shared" si="73"/>
        <v>0</v>
      </c>
      <c r="T154" s="244">
        <f t="shared" si="73"/>
        <v>146089777.53999999</v>
      </c>
      <c r="U154" s="124" t="e">
        <f t="shared" si="62"/>
        <v>#DIV/0!</v>
      </c>
      <c r="V154" s="125"/>
      <c r="W154" s="339" t="s">
        <v>302</v>
      </c>
      <c r="X154" s="339"/>
      <c r="Y154" s="105" t="s">
        <v>92</v>
      </c>
    </row>
    <row r="155" spans="1:25" ht="22.5" customHeight="1" thickTop="1" thickBot="1" x14ac:dyDescent="0.25">
      <c r="A155" s="130" t="s">
        <v>89</v>
      </c>
      <c r="B155" s="122" t="s">
        <v>106</v>
      </c>
      <c r="C155" s="122" t="s">
        <v>106</v>
      </c>
      <c r="D155" s="122" t="s">
        <v>106</v>
      </c>
      <c r="E155" s="127" t="s">
        <v>93</v>
      </c>
      <c r="F155" s="305" t="s">
        <v>93</v>
      </c>
      <c r="G155" s="122"/>
      <c r="H155" s="122"/>
      <c r="I155" s="122"/>
      <c r="J155" s="314" t="s">
        <v>303</v>
      </c>
      <c r="K155" s="141">
        <f>+K156</f>
        <v>50000000</v>
      </c>
      <c r="L155" s="141"/>
      <c r="M155" s="141"/>
      <c r="N155" s="141">
        <f>K155+L155-M155</f>
        <v>50000000</v>
      </c>
      <c r="O155" s="141"/>
      <c r="P155" s="141">
        <f>+P156</f>
        <v>50000000</v>
      </c>
      <c r="Q155" s="269"/>
      <c r="R155" s="141"/>
      <c r="S155" s="139"/>
      <c r="T155" s="141">
        <f>+T156</f>
        <v>29482585.239999998</v>
      </c>
      <c r="U155" s="129" t="e">
        <f t="shared" si="62"/>
        <v>#DIV/0!</v>
      </c>
      <c r="V155" s="130"/>
      <c r="W155" s="328"/>
      <c r="X155" s="328"/>
      <c r="Y155" s="105" t="s">
        <v>92</v>
      </c>
    </row>
    <row r="156" spans="1:25" ht="22.5" customHeight="1" thickTop="1" thickBot="1" x14ac:dyDescent="0.25">
      <c r="A156" s="130" t="s">
        <v>89</v>
      </c>
      <c r="B156" s="122" t="s">
        <v>106</v>
      </c>
      <c r="C156" s="122" t="s">
        <v>106</v>
      </c>
      <c r="D156" s="122" t="s">
        <v>106</v>
      </c>
      <c r="E156" s="127" t="s">
        <v>93</v>
      </c>
      <c r="F156" s="122" t="s">
        <v>93</v>
      </c>
      <c r="G156" s="305" t="s">
        <v>93</v>
      </c>
      <c r="H156" s="122"/>
      <c r="I156" s="122"/>
      <c r="J156" s="315" t="s">
        <v>304</v>
      </c>
      <c r="K156" s="248">
        <v>50000000</v>
      </c>
      <c r="L156" s="142"/>
      <c r="M156" s="142"/>
      <c r="N156" s="142">
        <f t="shared" si="64"/>
        <v>50000000</v>
      </c>
      <c r="O156" s="142"/>
      <c r="P156" s="142">
        <f>+N156</f>
        <v>50000000</v>
      </c>
      <c r="Q156" s="270"/>
      <c r="R156" s="142"/>
      <c r="S156" s="140"/>
      <c r="T156" s="263">
        <v>29482585.239999998</v>
      </c>
      <c r="U156" s="129" t="e">
        <f>T157/S156</f>
        <v>#DIV/0!</v>
      </c>
      <c r="V156" s="130"/>
      <c r="W156" s="328"/>
      <c r="X156" s="328"/>
      <c r="Y156" s="105" t="s">
        <v>92</v>
      </c>
    </row>
    <row r="157" spans="1:25" ht="22.5" customHeight="1" thickTop="1" thickBot="1" x14ac:dyDescent="0.25">
      <c r="A157" s="130" t="s">
        <v>89</v>
      </c>
      <c r="B157" s="122" t="s">
        <v>106</v>
      </c>
      <c r="C157" s="122" t="s">
        <v>106</v>
      </c>
      <c r="D157" s="122" t="s">
        <v>106</v>
      </c>
      <c r="E157" s="127" t="s">
        <v>93</v>
      </c>
      <c r="F157" s="121" t="s">
        <v>106</v>
      </c>
      <c r="G157" s="122"/>
      <c r="H157" s="122"/>
      <c r="I157" s="122"/>
      <c r="J157" s="316" t="s">
        <v>305</v>
      </c>
      <c r="K157" s="245">
        <v>70000000</v>
      </c>
      <c r="L157" s="142"/>
      <c r="M157" s="142"/>
      <c r="N157" s="142">
        <f t="shared" si="64"/>
        <v>70000000</v>
      </c>
      <c r="O157" s="142"/>
      <c r="P157" s="142">
        <f>+N157</f>
        <v>70000000</v>
      </c>
      <c r="Q157" s="270"/>
      <c r="R157" s="142"/>
      <c r="S157" s="140"/>
      <c r="T157" s="142">
        <v>59665015.799999997</v>
      </c>
      <c r="U157" s="129" t="e">
        <f>#REF!/S157</f>
        <v>#REF!</v>
      </c>
      <c r="V157" s="130"/>
      <c r="W157" s="328"/>
      <c r="X157" s="328"/>
      <c r="Y157" s="105" t="s">
        <v>92</v>
      </c>
    </row>
    <row r="158" spans="1:25" ht="22.5" customHeight="1" thickTop="1" thickBot="1" x14ac:dyDescent="0.25">
      <c r="A158" s="130" t="s">
        <v>89</v>
      </c>
      <c r="B158" s="122" t="s">
        <v>106</v>
      </c>
      <c r="C158" s="122" t="s">
        <v>106</v>
      </c>
      <c r="D158" s="122" t="s">
        <v>106</v>
      </c>
      <c r="E158" s="127" t="s">
        <v>93</v>
      </c>
      <c r="F158" s="305" t="s">
        <v>130</v>
      </c>
      <c r="G158" s="122"/>
      <c r="H158" s="122"/>
      <c r="I158" s="122"/>
      <c r="J158" s="314" t="s">
        <v>306</v>
      </c>
      <c r="K158" s="244">
        <f>SUM(K159:K163)</f>
        <v>30000000</v>
      </c>
      <c r="L158" s="141">
        <f>SUM(L159:L163)</f>
        <v>0</v>
      </c>
      <c r="M158" s="141">
        <f>SUM(M159:M163)</f>
        <v>0</v>
      </c>
      <c r="N158" s="141">
        <f t="shared" si="64"/>
        <v>30000000</v>
      </c>
      <c r="O158" s="141">
        <f t="shared" ref="O158:T158" si="74">SUM(O159:O163)</f>
        <v>0</v>
      </c>
      <c r="P158" s="141">
        <f t="shared" si="74"/>
        <v>30000000</v>
      </c>
      <c r="Q158" s="269">
        <f t="shared" si="74"/>
        <v>0</v>
      </c>
      <c r="R158" s="141">
        <f t="shared" si="74"/>
        <v>0</v>
      </c>
      <c r="S158" s="139">
        <f t="shared" si="74"/>
        <v>0</v>
      </c>
      <c r="T158" s="141">
        <f t="shared" si="74"/>
        <v>27766629.560000002</v>
      </c>
      <c r="U158" s="124" t="e">
        <f t="shared" si="62"/>
        <v>#DIV/0!</v>
      </c>
      <c r="V158" s="130"/>
      <c r="W158" s="328"/>
      <c r="X158" s="328"/>
      <c r="Y158" s="105" t="s">
        <v>92</v>
      </c>
    </row>
    <row r="159" spans="1:25" ht="22.5" customHeight="1" thickTop="1" thickBot="1" x14ac:dyDescent="0.25">
      <c r="A159" s="130" t="s">
        <v>89</v>
      </c>
      <c r="B159" s="122" t="s">
        <v>106</v>
      </c>
      <c r="C159" s="122" t="s">
        <v>106</v>
      </c>
      <c r="D159" s="122" t="s">
        <v>106</v>
      </c>
      <c r="E159" s="127" t="s">
        <v>93</v>
      </c>
      <c r="F159" s="122" t="s">
        <v>130</v>
      </c>
      <c r="G159" s="305" t="s">
        <v>93</v>
      </c>
      <c r="H159" s="122"/>
      <c r="I159" s="122"/>
      <c r="J159" s="315" t="s">
        <v>307</v>
      </c>
      <c r="K159" s="249">
        <v>10000000</v>
      </c>
      <c r="L159" s="142"/>
      <c r="M159" s="142"/>
      <c r="N159" s="142">
        <f t="shared" si="64"/>
        <v>10000000</v>
      </c>
      <c r="O159" s="142"/>
      <c r="P159" s="142">
        <f>+N159</f>
        <v>10000000</v>
      </c>
      <c r="Q159" s="270"/>
      <c r="R159" s="142"/>
      <c r="S159" s="140"/>
      <c r="T159" s="142">
        <v>8712881.7599999998</v>
      </c>
      <c r="U159" s="129" t="e">
        <f t="shared" si="62"/>
        <v>#DIV/0!</v>
      </c>
      <c r="V159" s="130"/>
      <c r="W159" s="328"/>
      <c r="X159" s="328"/>
      <c r="Y159" s="105" t="s">
        <v>92</v>
      </c>
    </row>
    <row r="160" spans="1:25" ht="22.5" customHeight="1" thickTop="1" thickBot="1" x14ac:dyDescent="0.25">
      <c r="A160" s="130" t="s">
        <v>89</v>
      </c>
      <c r="B160" s="122" t="s">
        <v>106</v>
      </c>
      <c r="C160" s="122" t="s">
        <v>106</v>
      </c>
      <c r="D160" s="122" t="s">
        <v>106</v>
      </c>
      <c r="E160" s="127" t="s">
        <v>93</v>
      </c>
      <c r="F160" s="122" t="s">
        <v>130</v>
      </c>
      <c r="G160" s="305" t="s">
        <v>106</v>
      </c>
      <c r="H160" s="122"/>
      <c r="I160" s="122"/>
      <c r="J160" s="315" t="s">
        <v>308</v>
      </c>
      <c r="K160" s="245">
        <v>20000000</v>
      </c>
      <c r="L160" s="142"/>
      <c r="M160" s="142"/>
      <c r="N160" s="142">
        <f t="shared" si="64"/>
        <v>20000000</v>
      </c>
      <c r="O160" s="142"/>
      <c r="P160" s="142">
        <f>+N160</f>
        <v>20000000</v>
      </c>
      <c r="Q160" s="270"/>
      <c r="R160" s="142"/>
      <c r="S160" s="140"/>
      <c r="T160" s="142">
        <v>19053747.800000001</v>
      </c>
      <c r="U160" s="129" t="e">
        <f t="shared" si="62"/>
        <v>#DIV/0!</v>
      </c>
      <c r="V160" s="130"/>
      <c r="W160" s="328"/>
      <c r="X160" s="328"/>
      <c r="Y160" s="105" t="s">
        <v>92</v>
      </c>
    </row>
    <row r="161" spans="1:25" ht="22.5" customHeight="1" thickTop="1" thickBot="1" x14ac:dyDescent="0.25">
      <c r="A161" s="130" t="s">
        <v>89</v>
      </c>
      <c r="B161" s="122" t="s">
        <v>106</v>
      </c>
      <c r="C161" s="122" t="s">
        <v>106</v>
      </c>
      <c r="D161" s="122" t="s">
        <v>106</v>
      </c>
      <c r="E161" s="127" t="s">
        <v>93</v>
      </c>
      <c r="F161" s="122" t="s">
        <v>130</v>
      </c>
      <c r="G161" s="305" t="s">
        <v>130</v>
      </c>
      <c r="H161" s="122"/>
      <c r="I161" s="122"/>
      <c r="J161" s="315" t="s">
        <v>309</v>
      </c>
      <c r="K161" s="142"/>
      <c r="L161" s="142"/>
      <c r="M161" s="142"/>
      <c r="N161" s="142">
        <f t="shared" si="64"/>
        <v>0</v>
      </c>
      <c r="O161" s="142"/>
      <c r="P161" s="142"/>
      <c r="Q161" s="270"/>
      <c r="R161" s="142"/>
      <c r="S161" s="140"/>
      <c r="T161" s="142"/>
      <c r="U161" s="129" t="e">
        <f t="shared" si="62"/>
        <v>#DIV/0!</v>
      </c>
      <c r="V161" s="130"/>
      <c r="W161" s="328"/>
      <c r="X161" s="328"/>
      <c r="Y161" s="105" t="s">
        <v>92</v>
      </c>
    </row>
    <row r="162" spans="1:25" ht="22.5" customHeight="1" thickTop="1" thickBot="1" x14ac:dyDescent="0.25">
      <c r="A162" s="130" t="s">
        <v>89</v>
      </c>
      <c r="B162" s="122" t="s">
        <v>106</v>
      </c>
      <c r="C162" s="122" t="s">
        <v>106</v>
      </c>
      <c r="D162" s="122" t="s">
        <v>106</v>
      </c>
      <c r="E162" s="127" t="s">
        <v>93</v>
      </c>
      <c r="F162" s="122" t="s">
        <v>130</v>
      </c>
      <c r="G162" s="305" t="s">
        <v>134</v>
      </c>
      <c r="H162" s="122"/>
      <c r="I162" s="122"/>
      <c r="J162" s="315" t="s">
        <v>310</v>
      </c>
      <c r="K162" s="142"/>
      <c r="L162" s="142">
        <v>0</v>
      </c>
      <c r="M162" s="142"/>
      <c r="N162" s="142">
        <f t="shared" si="64"/>
        <v>0</v>
      </c>
      <c r="O162" s="142"/>
      <c r="P162" s="142"/>
      <c r="Q162" s="270"/>
      <c r="R162" s="142"/>
      <c r="S162" s="140"/>
      <c r="T162" s="142"/>
      <c r="U162" s="129" t="e">
        <f t="shared" si="62"/>
        <v>#DIV/0!</v>
      </c>
      <c r="V162" s="130"/>
      <c r="W162" s="328"/>
      <c r="X162" s="328"/>
      <c r="Y162" s="105" t="s">
        <v>92</v>
      </c>
    </row>
    <row r="163" spans="1:25" ht="22.5" customHeight="1" thickTop="1" thickBot="1" x14ac:dyDescent="0.25">
      <c r="A163" s="130" t="s">
        <v>89</v>
      </c>
      <c r="B163" s="122" t="s">
        <v>106</v>
      </c>
      <c r="C163" s="122" t="s">
        <v>106</v>
      </c>
      <c r="D163" s="122" t="s">
        <v>106</v>
      </c>
      <c r="E163" s="127" t="s">
        <v>93</v>
      </c>
      <c r="F163" s="122" t="s">
        <v>130</v>
      </c>
      <c r="G163" s="305" t="s">
        <v>159</v>
      </c>
      <c r="H163" s="122"/>
      <c r="I163" s="122"/>
      <c r="J163" s="315" t="s">
        <v>311</v>
      </c>
      <c r="K163" s="142"/>
      <c r="L163" s="142"/>
      <c r="M163" s="142"/>
      <c r="N163" s="142">
        <f t="shared" si="64"/>
        <v>0</v>
      </c>
      <c r="O163" s="142"/>
      <c r="P163" s="142"/>
      <c r="Q163" s="270"/>
      <c r="R163" s="142"/>
      <c r="S163" s="140"/>
      <c r="T163" s="142"/>
      <c r="U163" s="129" t="e">
        <f t="shared" si="62"/>
        <v>#DIV/0!</v>
      </c>
      <c r="V163" s="130"/>
      <c r="W163" s="328"/>
      <c r="X163" s="328"/>
      <c r="Y163" s="105" t="s">
        <v>92</v>
      </c>
    </row>
    <row r="164" spans="1:25" ht="22.5" customHeight="1" thickTop="1" thickBot="1" x14ac:dyDescent="0.25">
      <c r="A164" s="130" t="s">
        <v>89</v>
      </c>
      <c r="B164" s="122" t="s">
        <v>106</v>
      </c>
      <c r="C164" s="122" t="s">
        <v>106</v>
      </c>
      <c r="D164" s="122" t="s">
        <v>106</v>
      </c>
      <c r="E164" s="127" t="s">
        <v>93</v>
      </c>
      <c r="F164" s="305" t="s">
        <v>134</v>
      </c>
      <c r="G164" s="122"/>
      <c r="H164" s="122"/>
      <c r="I164" s="122"/>
      <c r="J164" s="314" t="s">
        <v>312</v>
      </c>
      <c r="K164" s="141"/>
      <c r="L164" s="141"/>
      <c r="M164" s="141"/>
      <c r="N164" s="141">
        <f t="shared" si="64"/>
        <v>0</v>
      </c>
      <c r="O164" s="141"/>
      <c r="P164" s="141"/>
      <c r="Q164" s="269"/>
      <c r="R164" s="141"/>
      <c r="S164" s="139"/>
      <c r="T164" s="141"/>
      <c r="U164" s="124" t="e">
        <f t="shared" si="62"/>
        <v>#DIV/0!</v>
      </c>
      <c r="V164" s="130"/>
      <c r="W164" s="328"/>
      <c r="X164" s="328"/>
      <c r="Y164" s="105" t="s">
        <v>92</v>
      </c>
    </row>
    <row r="165" spans="1:25" ht="22.5" customHeight="1" thickTop="1" thickBot="1" x14ac:dyDescent="0.25">
      <c r="A165" s="130" t="s">
        <v>89</v>
      </c>
      <c r="B165" s="122" t="s">
        <v>106</v>
      </c>
      <c r="C165" s="122" t="s">
        <v>106</v>
      </c>
      <c r="D165" s="122" t="s">
        <v>106</v>
      </c>
      <c r="E165" s="127" t="s">
        <v>93</v>
      </c>
      <c r="F165" s="305" t="s">
        <v>159</v>
      </c>
      <c r="G165" s="122"/>
      <c r="H165" s="122"/>
      <c r="I165" s="122"/>
      <c r="J165" s="314" t="s">
        <v>313</v>
      </c>
      <c r="K165" s="244">
        <v>50000000</v>
      </c>
      <c r="L165" s="141"/>
      <c r="M165" s="141"/>
      <c r="N165" s="141">
        <f t="shared" si="64"/>
        <v>50000000</v>
      </c>
      <c r="O165" s="244">
        <f>+N165</f>
        <v>50000000</v>
      </c>
      <c r="P165" s="141"/>
      <c r="Q165" s="269"/>
      <c r="R165" s="141"/>
      <c r="S165" s="139"/>
      <c r="T165" s="141">
        <v>29175546.940000001</v>
      </c>
      <c r="U165" s="124" t="e">
        <f t="shared" si="62"/>
        <v>#DIV/0!</v>
      </c>
      <c r="V165" s="130"/>
      <c r="W165" s="328"/>
      <c r="X165" s="328"/>
      <c r="Y165" s="105" t="s">
        <v>92</v>
      </c>
    </row>
    <row r="166" spans="1:25" ht="22.5" customHeight="1" thickTop="1" thickBot="1" x14ac:dyDescent="0.25">
      <c r="A166" s="130" t="s">
        <v>89</v>
      </c>
      <c r="B166" s="122" t="s">
        <v>106</v>
      </c>
      <c r="C166" s="122" t="s">
        <v>106</v>
      </c>
      <c r="D166" s="122" t="s">
        <v>106</v>
      </c>
      <c r="E166" s="127" t="s">
        <v>93</v>
      </c>
      <c r="F166" s="305" t="s">
        <v>182</v>
      </c>
      <c r="G166" s="122"/>
      <c r="H166" s="122"/>
      <c r="I166" s="122"/>
      <c r="J166" s="314" t="s">
        <v>314</v>
      </c>
      <c r="K166" s="141"/>
      <c r="L166" s="141"/>
      <c r="M166" s="141"/>
      <c r="N166" s="141">
        <f t="shared" si="64"/>
        <v>0</v>
      </c>
      <c r="O166" s="141"/>
      <c r="P166" s="141"/>
      <c r="Q166" s="269"/>
      <c r="R166" s="141"/>
      <c r="S166" s="139"/>
      <c r="T166" s="141"/>
      <c r="U166" s="124" t="e">
        <f t="shared" si="62"/>
        <v>#DIV/0!</v>
      </c>
      <c r="V166" s="130"/>
      <c r="W166" s="328"/>
      <c r="X166" s="328"/>
      <c r="Y166" s="105"/>
    </row>
    <row r="167" spans="1:25" ht="22.5" customHeight="1" thickTop="1" thickBot="1" x14ac:dyDescent="0.25">
      <c r="A167" s="130" t="s">
        <v>89</v>
      </c>
      <c r="B167" s="122" t="s">
        <v>106</v>
      </c>
      <c r="C167" s="122" t="s">
        <v>106</v>
      </c>
      <c r="D167" s="122" t="s">
        <v>106</v>
      </c>
      <c r="E167" s="127" t="s">
        <v>93</v>
      </c>
      <c r="F167" s="305" t="s">
        <v>186</v>
      </c>
      <c r="G167" s="122"/>
      <c r="H167" s="122"/>
      <c r="I167" s="122"/>
      <c r="J167" s="314" t="s">
        <v>315</v>
      </c>
      <c r="K167" s="141"/>
      <c r="L167" s="141"/>
      <c r="M167" s="141"/>
      <c r="N167" s="141">
        <f t="shared" si="64"/>
        <v>0</v>
      </c>
      <c r="O167" s="141"/>
      <c r="P167" s="141"/>
      <c r="Q167" s="269"/>
      <c r="R167" s="141"/>
      <c r="S167" s="139"/>
      <c r="T167" s="141"/>
      <c r="U167" s="124" t="e">
        <f t="shared" si="62"/>
        <v>#DIV/0!</v>
      </c>
      <c r="V167" s="130"/>
      <c r="W167" s="328"/>
      <c r="X167" s="328"/>
      <c r="Y167" s="105"/>
    </row>
    <row r="168" spans="1:25" ht="22.5" customHeight="1" thickTop="1" thickBot="1" x14ac:dyDescent="0.25">
      <c r="A168" s="130" t="s">
        <v>89</v>
      </c>
      <c r="B168" s="122" t="s">
        <v>106</v>
      </c>
      <c r="C168" s="122" t="s">
        <v>106</v>
      </c>
      <c r="D168" s="122" t="s">
        <v>106</v>
      </c>
      <c r="E168" s="127" t="s">
        <v>93</v>
      </c>
      <c r="F168" s="122" t="s">
        <v>190</v>
      </c>
      <c r="G168" s="144"/>
      <c r="H168" s="145"/>
      <c r="I168" s="122"/>
      <c r="J168" s="316" t="s">
        <v>316</v>
      </c>
      <c r="K168" s="139">
        <f>+K169</f>
        <v>0</v>
      </c>
      <c r="L168" s="139">
        <f>+L169</f>
        <v>0</v>
      </c>
      <c r="M168" s="139">
        <f>+M169</f>
        <v>0</v>
      </c>
      <c r="N168" s="139">
        <f t="shared" si="64"/>
        <v>0</v>
      </c>
      <c r="O168" s="139">
        <f t="shared" ref="O168:T168" si="75">+O169</f>
        <v>0</v>
      </c>
      <c r="P168" s="139">
        <f t="shared" si="75"/>
        <v>0</v>
      </c>
      <c r="Q168" s="271">
        <f t="shared" si="75"/>
        <v>0</v>
      </c>
      <c r="R168" s="139">
        <f t="shared" si="75"/>
        <v>0</v>
      </c>
      <c r="S168" s="139">
        <f>+S169</f>
        <v>0</v>
      </c>
      <c r="T168" s="139">
        <f t="shared" si="75"/>
        <v>0</v>
      </c>
      <c r="U168" s="134" t="e">
        <f t="shared" si="62"/>
        <v>#DIV/0!</v>
      </c>
      <c r="V168" s="130"/>
      <c r="W168" s="328"/>
      <c r="X168" s="328"/>
      <c r="Y168" s="105"/>
    </row>
    <row r="169" spans="1:25" ht="22.5" customHeight="1" thickTop="1" thickBot="1" x14ac:dyDescent="0.25">
      <c r="A169" s="130" t="s">
        <v>89</v>
      </c>
      <c r="B169" s="122" t="s">
        <v>106</v>
      </c>
      <c r="C169" s="122" t="s">
        <v>106</v>
      </c>
      <c r="D169" s="122" t="s">
        <v>106</v>
      </c>
      <c r="E169" s="127" t="s">
        <v>93</v>
      </c>
      <c r="F169" s="122" t="s">
        <v>190</v>
      </c>
      <c r="G169" s="145" t="s">
        <v>93</v>
      </c>
      <c r="H169" s="145"/>
      <c r="I169" s="122"/>
      <c r="J169" s="317" t="s">
        <v>317</v>
      </c>
      <c r="K169" s="141"/>
      <c r="L169" s="141"/>
      <c r="M169" s="141"/>
      <c r="N169" s="141">
        <f t="shared" si="64"/>
        <v>0</v>
      </c>
      <c r="O169" s="141"/>
      <c r="P169" s="141"/>
      <c r="Q169" s="269"/>
      <c r="R169" s="141"/>
      <c r="S169" s="139"/>
      <c r="T169" s="141"/>
      <c r="U169" s="124" t="e">
        <f t="shared" si="62"/>
        <v>#DIV/0!</v>
      </c>
      <c r="V169" s="130"/>
      <c r="W169" s="328"/>
      <c r="X169" s="328"/>
      <c r="Y169" s="105"/>
    </row>
    <row r="170" spans="1:25" s="126" customFormat="1" ht="22.5" customHeight="1" thickTop="1" thickBot="1" x14ac:dyDescent="0.3">
      <c r="A170" s="116" t="s">
        <v>89</v>
      </c>
      <c r="B170" s="117" t="s">
        <v>106</v>
      </c>
      <c r="C170" s="117" t="s">
        <v>106</v>
      </c>
      <c r="D170" s="117" t="s">
        <v>130</v>
      </c>
      <c r="E170" s="117"/>
      <c r="F170" s="117"/>
      <c r="G170" s="117"/>
      <c r="H170" s="118"/>
      <c r="I170" s="118"/>
      <c r="J170" s="313" t="s">
        <v>318</v>
      </c>
      <c r="K170" s="138">
        <f>+K171+K175+K176+K177+K178+K179+K180+K181+K182+K183+K184+K185</f>
        <v>0</v>
      </c>
      <c r="L170" s="138">
        <f>+L171+L175+L176+L177+L178+L179+L180+L181+L182+L183+L184+L185</f>
        <v>0</v>
      </c>
      <c r="M170" s="138">
        <f>+M171+M175+M176+M177+M178+M179+M180+M181+M182+M183+M184+M185</f>
        <v>0</v>
      </c>
      <c r="N170" s="138">
        <f t="shared" si="64"/>
        <v>0</v>
      </c>
      <c r="O170" s="138">
        <f t="shared" ref="O170:T170" si="76">+O171+O175+O176+O177+O178+O179+O180+O181+O182+O183+O184+O185</f>
        <v>0</v>
      </c>
      <c r="P170" s="138">
        <f t="shared" si="76"/>
        <v>0</v>
      </c>
      <c r="Q170" s="268">
        <f t="shared" si="76"/>
        <v>0</v>
      </c>
      <c r="R170" s="138">
        <f t="shared" si="76"/>
        <v>0</v>
      </c>
      <c r="S170" s="139">
        <f>+S171+S175+S176+S177+S178+S179+S180+S181+S182+S183+S184+S185</f>
        <v>0</v>
      </c>
      <c r="T170" s="138">
        <f t="shared" si="76"/>
        <v>0</v>
      </c>
      <c r="U170" s="120" t="e">
        <f t="shared" si="62"/>
        <v>#DIV/0!</v>
      </c>
      <c r="V170" s="117"/>
      <c r="W170" s="327"/>
      <c r="X170" s="327"/>
      <c r="Y170" s="105" t="s">
        <v>92</v>
      </c>
    </row>
    <row r="171" spans="1:25" s="126" customFormat="1" ht="22.5" customHeight="1" thickTop="1" thickBot="1" x14ac:dyDescent="0.3">
      <c r="A171" s="125">
        <v>1</v>
      </c>
      <c r="B171" s="305" t="s">
        <v>106</v>
      </c>
      <c r="C171" s="305" t="s">
        <v>106</v>
      </c>
      <c r="D171" s="305" t="s">
        <v>130</v>
      </c>
      <c r="E171" s="121" t="s">
        <v>93</v>
      </c>
      <c r="F171" s="305"/>
      <c r="G171" s="305"/>
      <c r="H171" s="122"/>
      <c r="I171" s="122"/>
      <c r="J171" s="316" t="s">
        <v>319</v>
      </c>
      <c r="K171" s="139">
        <f>+K172+K173+K174</f>
        <v>0</v>
      </c>
      <c r="L171" s="139">
        <f>+L172+L173+L174</f>
        <v>0</v>
      </c>
      <c r="M171" s="139">
        <f>+M172+M173+M174</f>
        <v>0</v>
      </c>
      <c r="N171" s="139">
        <f t="shared" si="64"/>
        <v>0</v>
      </c>
      <c r="O171" s="139">
        <f t="shared" ref="O171:T171" si="77">+O172+O173+O174</f>
        <v>0</v>
      </c>
      <c r="P171" s="139">
        <f t="shared" si="77"/>
        <v>0</v>
      </c>
      <c r="Q171" s="271">
        <f t="shared" si="77"/>
        <v>0</v>
      </c>
      <c r="R171" s="139">
        <f t="shared" si="77"/>
        <v>0</v>
      </c>
      <c r="S171" s="139">
        <f>+S172+S173+S174</f>
        <v>0</v>
      </c>
      <c r="T171" s="139">
        <f t="shared" si="77"/>
        <v>0</v>
      </c>
      <c r="U171" s="134" t="e">
        <f t="shared" si="62"/>
        <v>#DIV/0!</v>
      </c>
      <c r="V171" s="125"/>
      <c r="W171" s="339"/>
      <c r="X171" s="339"/>
      <c r="Y171" s="105"/>
    </row>
    <row r="172" spans="1:25" ht="22.5" customHeight="1" thickTop="1" thickBot="1" x14ac:dyDescent="0.25">
      <c r="A172" s="130">
        <v>1</v>
      </c>
      <c r="B172" s="122" t="s">
        <v>106</v>
      </c>
      <c r="C172" s="122" t="s">
        <v>106</v>
      </c>
      <c r="D172" s="122" t="s">
        <v>130</v>
      </c>
      <c r="E172" s="127" t="s">
        <v>93</v>
      </c>
      <c r="F172" s="305" t="s">
        <v>93</v>
      </c>
      <c r="G172" s="122"/>
      <c r="H172" s="122"/>
      <c r="I172" s="122"/>
      <c r="J172" s="319" t="s">
        <v>320</v>
      </c>
      <c r="K172" s="139"/>
      <c r="L172" s="139"/>
      <c r="M172" s="139"/>
      <c r="N172" s="139">
        <f t="shared" si="64"/>
        <v>0</v>
      </c>
      <c r="O172" s="139"/>
      <c r="P172" s="139"/>
      <c r="Q172" s="271"/>
      <c r="R172" s="139"/>
      <c r="S172" s="139"/>
      <c r="T172" s="139"/>
      <c r="U172" s="134" t="e">
        <f t="shared" si="62"/>
        <v>#DIV/0!</v>
      </c>
      <c r="V172" s="130"/>
      <c r="W172" s="328"/>
      <c r="X172" s="328"/>
      <c r="Y172" s="105"/>
    </row>
    <row r="173" spans="1:25" ht="22.5" customHeight="1" thickTop="1" thickBot="1" x14ac:dyDescent="0.25">
      <c r="A173" s="130">
        <v>1</v>
      </c>
      <c r="B173" s="122" t="s">
        <v>106</v>
      </c>
      <c r="C173" s="122" t="s">
        <v>106</v>
      </c>
      <c r="D173" s="122" t="s">
        <v>130</v>
      </c>
      <c r="E173" s="127" t="s">
        <v>93</v>
      </c>
      <c r="F173" s="305" t="s">
        <v>106</v>
      </c>
      <c r="G173" s="122"/>
      <c r="H173" s="122"/>
      <c r="I173" s="122"/>
      <c r="J173" s="319" t="s">
        <v>321</v>
      </c>
      <c r="K173" s="139"/>
      <c r="L173" s="139"/>
      <c r="M173" s="139"/>
      <c r="N173" s="139">
        <f t="shared" si="64"/>
        <v>0</v>
      </c>
      <c r="O173" s="139"/>
      <c r="P173" s="139"/>
      <c r="Q173" s="271"/>
      <c r="R173" s="139"/>
      <c r="S173" s="139"/>
      <c r="T173" s="139"/>
      <c r="U173" s="134" t="e">
        <f t="shared" si="62"/>
        <v>#DIV/0!</v>
      </c>
      <c r="V173" s="130"/>
      <c r="W173" s="328"/>
      <c r="X173" s="328"/>
      <c r="Y173" s="105"/>
    </row>
    <row r="174" spans="1:25" ht="22.5" customHeight="1" thickTop="1" thickBot="1" x14ac:dyDescent="0.25">
      <c r="A174" s="130">
        <v>1</v>
      </c>
      <c r="B174" s="122" t="s">
        <v>106</v>
      </c>
      <c r="C174" s="122" t="s">
        <v>106</v>
      </c>
      <c r="D174" s="122" t="s">
        <v>130</v>
      </c>
      <c r="E174" s="127" t="s">
        <v>93</v>
      </c>
      <c r="F174" s="305" t="s">
        <v>130</v>
      </c>
      <c r="G174" s="122"/>
      <c r="H174" s="122"/>
      <c r="I174" s="122"/>
      <c r="J174" s="319" t="s">
        <v>322</v>
      </c>
      <c r="K174" s="139"/>
      <c r="L174" s="139"/>
      <c r="M174" s="139"/>
      <c r="N174" s="139">
        <f t="shared" si="64"/>
        <v>0</v>
      </c>
      <c r="O174" s="139"/>
      <c r="P174" s="139"/>
      <c r="Q174" s="271"/>
      <c r="R174" s="139"/>
      <c r="S174" s="139"/>
      <c r="T174" s="139"/>
      <c r="U174" s="134" t="e">
        <f t="shared" si="62"/>
        <v>#DIV/0!</v>
      </c>
      <c r="V174" s="130"/>
      <c r="W174" s="328"/>
      <c r="X174" s="328"/>
      <c r="Y174" s="105"/>
    </row>
    <row r="175" spans="1:25" s="126" customFormat="1" ht="22.5" customHeight="1" thickTop="1" thickBot="1" x14ac:dyDescent="0.3">
      <c r="A175" s="125">
        <v>1</v>
      </c>
      <c r="B175" s="305" t="s">
        <v>106</v>
      </c>
      <c r="C175" s="305" t="s">
        <v>106</v>
      </c>
      <c r="D175" s="305" t="s">
        <v>130</v>
      </c>
      <c r="E175" s="121" t="s">
        <v>106</v>
      </c>
      <c r="F175" s="305"/>
      <c r="G175" s="305"/>
      <c r="H175" s="122"/>
      <c r="I175" s="122"/>
      <c r="J175" s="314" t="s">
        <v>323</v>
      </c>
      <c r="K175" s="141"/>
      <c r="L175" s="141"/>
      <c r="M175" s="141"/>
      <c r="N175" s="141">
        <f t="shared" si="64"/>
        <v>0</v>
      </c>
      <c r="O175" s="141"/>
      <c r="P175" s="141"/>
      <c r="Q175" s="269"/>
      <c r="R175" s="141"/>
      <c r="S175" s="139"/>
      <c r="T175" s="141"/>
      <c r="U175" s="124" t="e">
        <f t="shared" si="62"/>
        <v>#DIV/0!</v>
      </c>
      <c r="V175" s="125"/>
      <c r="W175" s="339"/>
      <c r="X175" s="339"/>
      <c r="Y175" s="105" t="s">
        <v>92</v>
      </c>
    </row>
    <row r="176" spans="1:25" s="126" customFormat="1" ht="22.5" customHeight="1" thickTop="1" thickBot="1" x14ac:dyDescent="0.3">
      <c r="A176" s="125" t="s">
        <v>89</v>
      </c>
      <c r="B176" s="305" t="s">
        <v>106</v>
      </c>
      <c r="C176" s="305" t="s">
        <v>106</v>
      </c>
      <c r="D176" s="305" t="s">
        <v>130</v>
      </c>
      <c r="E176" s="121" t="s">
        <v>130</v>
      </c>
      <c r="F176" s="305"/>
      <c r="G176" s="305"/>
      <c r="H176" s="122"/>
      <c r="I176" s="122"/>
      <c r="J176" s="314" t="s">
        <v>324</v>
      </c>
      <c r="K176" s="141"/>
      <c r="L176" s="141"/>
      <c r="M176" s="141"/>
      <c r="N176" s="141">
        <f t="shared" si="64"/>
        <v>0</v>
      </c>
      <c r="O176" s="141"/>
      <c r="P176" s="141"/>
      <c r="Q176" s="269"/>
      <c r="R176" s="141"/>
      <c r="S176" s="139"/>
      <c r="T176" s="141"/>
      <c r="U176" s="124" t="e">
        <f t="shared" si="62"/>
        <v>#DIV/0!</v>
      </c>
      <c r="V176" s="125"/>
      <c r="W176" s="339"/>
      <c r="X176" s="339"/>
      <c r="Y176" s="105" t="s">
        <v>92</v>
      </c>
    </row>
    <row r="177" spans="1:25" s="126" customFormat="1" ht="22.5" customHeight="1" thickTop="1" thickBot="1" x14ac:dyDescent="0.3">
      <c r="A177" s="125" t="s">
        <v>89</v>
      </c>
      <c r="B177" s="305" t="s">
        <v>106</v>
      </c>
      <c r="C177" s="305" t="s">
        <v>106</v>
      </c>
      <c r="D177" s="305" t="s">
        <v>130</v>
      </c>
      <c r="E177" s="121" t="s">
        <v>134</v>
      </c>
      <c r="F177" s="305"/>
      <c r="G177" s="305"/>
      <c r="H177" s="122"/>
      <c r="I177" s="122"/>
      <c r="J177" s="314" t="s">
        <v>325</v>
      </c>
      <c r="K177" s="141"/>
      <c r="L177" s="141"/>
      <c r="M177" s="141"/>
      <c r="N177" s="141">
        <f t="shared" si="64"/>
        <v>0</v>
      </c>
      <c r="O177" s="141"/>
      <c r="P177" s="141"/>
      <c r="Q177" s="269"/>
      <c r="R177" s="141"/>
      <c r="S177" s="139"/>
      <c r="T177" s="141"/>
      <c r="U177" s="124" t="e">
        <f t="shared" si="62"/>
        <v>#DIV/0!</v>
      </c>
      <c r="V177" s="125"/>
      <c r="W177" s="339"/>
      <c r="X177" s="339"/>
      <c r="Y177" s="105" t="s">
        <v>92</v>
      </c>
    </row>
    <row r="178" spans="1:25" s="126" customFormat="1" ht="22.5" customHeight="1" thickTop="1" thickBot="1" x14ac:dyDescent="0.3">
      <c r="A178" s="125" t="s">
        <v>89</v>
      </c>
      <c r="B178" s="305" t="s">
        <v>106</v>
      </c>
      <c r="C178" s="305" t="s">
        <v>106</v>
      </c>
      <c r="D178" s="305" t="s">
        <v>130</v>
      </c>
      <c r="E178" s="121" t="s">
        <v>159</v>
      </c>
      <c r="F178" s="305"/>
      <c r="G178" s="305"/>
      <c r="H178" s="122"/>
      <c r="I178" s="122"/>
      <c r="J178" s="314" t="s">
        <v>326</v>
      </c>
      <c r="K178" s="141"/>
      <c r="L178" s="141"/>
      <c r="M178" s="141"/>
      <c r="N178" s="141">
        <f t="shared" si="64"/>
        <v>0</v>
      </c>
      <c r="O178" s="141"/>
      <c r="P178" s="141"/>
      <c r="Q178" s="269"/>
      <c r="R178" s="141"/>
      <c r="S178" s="139"/>
      <c r="T178" s="141"/>
      <c r="U178" s="124" t="e">
        <f t="shared" si="62"/>
        <v>#DIV/0!</v>
      </c>
      <c r="V178" s="125"/>
      <c r="W178" s="339"/>
      <c r="X178" s="339"/>
      <c r="Y178" s="105" t="s">
        <v>92</v>
      </c>
    </row>
    <row r="179" spans="1:25" s="126" customFormat="1" ht="22.5" customHeight="1" thickTop="1" thickBot="1" x14ac:dyDescent="0.3">
      <c r="A179" s="125" t="s">
        <v>89</v>
      </c>
      <c r="B179" s="305" t="s">
        <v>106</v>
      </c>
      <c r="C179" s="305" t="s">
        <v>106</v>
      </c>
      <c r="D179" s="305" t="s">
        <v>130</v>
      </c>
      <c r="E179" s="121" t="s">
        <v>182</v>
      </c>
      <c r="F179" s="305"/>
      <c r="G179" s="305"/>
      <c r="H179" s="122"/>
      <c r="I179" s="122"/>
      <c r="J179" s="314" t="s">
        <v>327</v>
      </c>
      <c r="K179" s="141"/>
      <c r="L179" s="141"/>
      <c r="M179" s="141"/>
      <c r="N179" s="141">
        <f t="shared" si="64"/>
        <v>0</v>
      </c>
      <c r="O179" s="141"/>
      <c r="P179" s="141"/>
      <c r="Q179" s="269"/>
      <c r="R179" s="141"/>
      <c r="S179" s="139"/>
      <c r="T179" s="141"/>
      <c r="U179" s="124" t="e">
        <f t="shared" si="62"/>
        <v>#DIV/0!</v>
      </c>
      <c r="V179" s="125"/>
      <c r="W179" s="339"/>
      <c r="X179" s="339"/>
      <c r="Y179" s="105" t="s">
        <v>92</v>
      </c>
    </row>
    <row r="180" spans="1:25" s="126" customFormat="1" ht="22.5" customHeight="1" thickTop="1" thickBot="1" x14ac:dyDescent="0.3">
      <c r="A180" s="125" t="s">
        <v>89</v>
      </c>
      <c r="B180" s="305" t="s">
        <v>106</v>
      </c>
      <c r="C180" s="305" t="s">
        <v>106</v>
      </c>
      <c r="D180" s="305" t="s">
        <v>130</v>
      </c>
      <c r="E180" s="121" t="s">
        <v>186</v>
      </c>
      <c r="F180" s="305"/>
      <c r="G180" s="305"/>
      <c r="H180" s="122"/>
      <c r="I180" s="122"/>
      <c r="J180" s="314" t="s">
        <v>328</v>
      </c>
      <c r="K180" s="141"/>
      <c r="L180" s="141"/>
      <c r="M180" s="141"/>
      <c r="N180" s="141">
        <f t="shared" si="64"/>
        <v>0</v>
      </c>
      <c r="O180" s="141"/>
      <c r="P180" s="141"/>
      <c r="Q180" s="269"/>
      <c r="R180" s="141"/>
      <c r="S180" s="139"/>
      <c r="T180" s="141"/>
      <c r="U180" s="124" t="e">
        <f t="shared" si="62"/>
        <v>#DIV/0!</v>
      </c>
      <c r="V180" s="125"/>
      <c r="W180" s="339"/>
      <c r="X180" s="339"/>
      <c r="Y180" s="105" t="s">
        <v>92</v>
      </c>
    </row>
    <row r="181" spans="1:25" s="126" customFormat="1" ht="22.5" customHeight="1" thickTop="1" thickBot="1" x14ac:dyDescent="0.3">
      <c r="A181" s="125" t="s">
        <v>89</v>
      </c>
      <c r="B181" s="305" t="s">
        <v>106</v>
      </c>
      <c r="C181" s="305" t="s">
        <v>106</v>
      </c>
      <c r="D181" s="305" t="s">
        <v>130</v>
      </c>
      <c r="E181" s="121" t="s">
        <v>190</v>
      </c>
      <c r="F181" s="305"/>
      <c r="G181" s="305"/>
      <c r="H181" s="122"/>
      <c r="I181" s="122"/>
      <c r="J181" s="314" t="s">
        <v>329</v>
      </c>
      <c r="K181" s="141"/>
      <c r="L181" s="141"/>
      <c r="M181" s="141"/>
      <c r="N181" s="141">
        <f t="shared" si="64"/>
        <v>0</v>
      </c>
      <c r="O181" s="141"/>
      <c r="P181" s="141"/>
      <c r="Q181" s="269"/>
      <c r="R181" s="141"/>
      <c r="S181" s="139"/>
      <c r="T181" s="141"/>
      <c r="U181" s="124" t="e">
        <f t="shared" si="62"/>
        <v>#DIV/0!</v>
      </c>
      <c r="V181" s="125"/>
      <c r="W181" s="339"/>
      <c r="X181" s="339"/>
      <c r="Y181" s="105" t="s">
        <v>92</v>
      </c>
    </row>
    <row r="182" spans="1:25" s="126" customFormat="1" ht="22.5" customHeight="1" thickTop="1" thickBot="1" x14ac:dyDescent="0.3">
      <c r="A182" s="125" t="s">
        <v>89</v>
      </c>
      <c r="B182" s="305" t="s">
        <v>106</v>
      </c>
      <c r="C182" s="305" t="s">
        <v>106</v>
      </c>
      <c r="D182" s="305" t="s">
        <v>130</v>
      </c>
      <c r="E182" s="121" t="s">
        <v>330</v>
      </c>
      <c r="F182" s="305"/>
      <c r="G182" s="305"/>
      <c r="H182" s="122"/>
      <c r="I182" s="122"/>
      <c r="J182" s="314" t="s">
        <v>331</v>
      </c>
      <c r="K182" s="141"/>
      <c r="L182" s="141"/>
      <c r="M182" s="141"/>
      <c r="N182" s="141">
        <f t="shared" si="64"/>
        <v>0</v>
      </c>
      <c r="O182" s="141"/>
      <c r="P182" s="141"/>
      <c r="Q182" s="269"/>
      <c r="R182" s="141"/>
      <c r="S182" s="139"/>
      <c r="T182" s="141"/>
      <c r="U182" s="124" t="e">
        <f t="shared" si="62"/>
        <v>#DIV/0!</v>
      </c>
      <c r="V182" s="125"/>
      <c r="W182" s="339"/>
      <c r="X182" s="339"/>
      <c r="Y182" s="105" t="s">
        <v>92</v>
      </c>
    </row>
    <row r="183" spans="1:25" s="126" customFormat="1" ht="22.5" customHeight="1" thickTop="1" thickBot="1" x14ac:dyDescent="0.3">
      <c r="A183" s="125" t="s">
        <v>89</v>
      </c>
      <c r="B183" s="305" t="s">
        <v>106</v>
      </c>
      <c r="C183" s="305" t="s">
        <v>106</v>
      </c>
      <c r="D183" s="305" t="s">
        <v>130</v>
      </c>
      <c r="E183" s="121" t="s">
        <v>332</v>
      </c>
      <c r="F183" s="305"/>
      <c r="G183" s="305"/>
      <c r="H183" s="122"/>
      <c r="I183" s="122"/>
      <c r="J183" s="314" t="s">
        <v>333</v>
      </c>
      <c r="K183" s="141"/>
      <c r="L183" s="141"/>
      <c r="M183" s="141"/>
      <c r="N183" s="141">
        <f t="shared" si="64"/>
        <v>0</v>
      </c>
      <c r="O183" s="141"/>
      <c r="P183" s="141"/>
      <c r="Q183" s="269"/>
      <c r="R183" s="141"/>
      <c r="S183" s="139"/>
      <c r="T183" s="141"/>
      <c r="U183" s="124" t="e">
        <f t="shared" si="62"/>
        <v>#DIV/0!</v>
      </c>
      <c r="V183" s="125"/>
      <c r="W183" s="339"/>
      <c r="X183" s="339"/>
      <c r="Y183" s="105" t="s">
        <v>92</v>
      </c>
    </row>
    <row r="184" spans="1:25" s="126" customFormat="1" ht="22.5" customHeight="1" thickTop="1" thickBot="1" x14ac:dyDescent="0.3">
      <c r="A184" s="125" t="s">
        <v>89</v>
      </c>
      <c r="B184" s="305" t="s">
        <v>106</v>
      </c>
      <c r="C184" s="305" t="s">
        <v>106</v>
      </c>
      <c r="D184" s="305" t="s">
        <v>130</v>
      </c>
      <c r="E184" s="121" t="s">
        <v>334</v>
      </c>
      <c r="F184" s="305"/>
      <c r="G184" s="305"/>
      <c r="H184" s="122"/>
      <c r="I184" s="122"/>
      <c r="J184" s="314" t="s">
        <v>335</v>
      </c>
      <c r="K184" s="141"/>
      <c r="L184" s="141"/>
      <c r="M184" s="141"/>
      <c r="N184" s="141">
        <f t="shared" si="64"/>
        <v>0</v>
      </c>
      <c r="O184" s="141"/>
      <c r="P184" s="141"/>
      <c r="Q184" s="269"/>
      <c r="R184" s="141"/>
      <c r="S184" s="139"/>
      <c r="T184" s="141"/>
      <c r="U184" s="124" t="e">
        <f t="shared" si="62"/>
        <v>#DIV/0!</v>
      </c>
      <c r="V184" s="125"/>
      <c r="W184" s="339"/>
      <c r="X184" s="339"/>
      <c r="Y184" s="105" t="s">
        <v>92</v>
      </c>
    </row>
    <row r="185" spans="1:25" s="126" customFormat="1" ht="22.5" customHeight="1" thickTop="1" thickBot="1" x14ac:dyDescent="0.3">
      <c r="A185" s="125" t="s">
        <v>89</v>
      </c>
      <c r="B185" s="305" t="s">
        <v>106</v>
      </c>
      <c r="C185" s="305" t="s">
        <v>106</v>
      </c>
      <c r="D185" s="305" t="s">
        <v>130</v>
      </c>
      <c r="E185" s="121" t="s">
        <v>336</v>
      </c>
      <c r="F185" s="305"/>
      <c r="G185" s="305"/>
      <c r="H185" s="122"/>
      <c r="I185" s="122"/>
      <c r="J185" s="314" t="s">
        <v>337</v>
      </c>
      <c r="K185" s="141"/>
      <c r="L185" s="141"/>
      <c r="M185" s="141"/>
      <c r="N185" s="141">
        <f t="shared" si="64"/>
        <v>0</v>
      </c>
      <c r="O185" s="141"/>
      <c r="P185" s="141"/>
      <c r="Q185" s="269"/>
      <c r="R185" s="141"/>
      <c r="S185" s="139"/>
      <c r="T185" s="141"/>
      <c r="U185" s="124" t="e">
        <f t="shared" si="62"/>
        <v>#DIV/0!</v>
      </c>
      <c r="V185" s="125"/>
      <c r="W185" s="339"/>
      <c r="X185" s="339"/>
      <c r="Y185" s="105" t="s">
        <v>92</v>
      </c>
    </row>
    <row r="186" spans="1:25" s="126" customFormat="1" ht="22.5" customHeight="1" thickTop="1" thickBot="1" x14ac:dyDescent="0.3">
      <c r="A186" s="116" t="s">
        <v>89</v>
      </c>
      <c r="B186" s="117" t="s">
        <v>106</v>
      </c>
      <c r="C186" s="117" t="s">
        <v>106</v>
      </c>
      <c r="D186" s="117" t="s">
        <v>134</v>
      </c>
      <c r="E186" s="117"/>
      <c r="F186" s="117"/>
      <c r="G186" s="117"/>
      <c r="H186" s="118"/>
      <c r="I186" s="118"/>
      <c r="J186" s="313" t="s">
        <v>338</v>
      </c>
      <c r="K186" s="138"/>
      <c r="L186" s="138"/>
      <c r="M186" s="138"/>
      <c r="N186" s="138">
        <f t="shared" si="64"/>
        <v>0</v>
      </c>
      <c r="O186" s="138"/>
      <c r="P186" s="138"/>
      <c r="Q186" s="268"/>
      <c r="R186" s="138"/>
      <c r="S186" s="139"/>
      <c r="T186" s="138"/>
      <c r="U186" s="120" t="e">
        <f t="shared" si="62"/>
        <v>#DIV/0!</v>
      </c>
      <c r="V186" s="117"/>
      <c r="W186" s="327" t="s">
        <v>339</v>
      </c>
      <c r="X186" s="327"/>
      <c r="Y186" s="105" t="s">
        <v>92</v>
      </c>
    </row>
    <row r="187" spans="1:25" s="126" customFormat="1" ht="22.5" customHeight="1" thickTop="1" thickBot="1" x14ac:dyDescent="0.3">
      <c r="A187" s="116" t="s">
        <v>89</v>
      </c>
      <c r="B187" s="117" t="s">
        <v>106</v>
      </c>
      <c r="C187" s="117" t="s">
        <v>106</v>
      </c>
      <c r="D187" s="117" t="s">
        <v>159</v>
      </c>
      <c r="E187" s="117"/>
      <c r="F187" s="117"/>
      <c r="G187" s="117"/>
      <c r="H187" s="118"/>
      <c r="I187" s="118"/>
      <c r="J187" s="313" t="s">
        <v>340</v>
      </c>
      <c r="K187" s="138"/>
      <c r="L187" s="138"/>
      <c r="M187" s="138"/>
      <c r="N187" s="138">
        <f t="shared" si="64"/>
        <v>0</v>
      </c>
      <c r="O187" s="138"/>
      <c r="P187" s="138"/>
      <c r="Q187" s="268"/>
      <c r="R187" s="138"/>
      <c r="S187" s="139"/>
      <c r="T187" s="138"/>
      <c r="U187" s="120" t="e">
        <f t="shared" si="62"/>
        <v>#DIV/0!</v>
      </c>
      <c r="V187" s="117"/>
      <c r="W187" s="327" t="s">
        <v>341</v>
      </c>
      <c r="X187" s="327"/>
      <c r="Y187" s="105" t="s">
        <v>92</v>
      </c>
    </row>
    <row r="188" spans="1:25" s="126" customFormat="1" ht="22.5" customHeight="1" thickTop="1" thickBot="1" x14ac:dyDescent="0.3">
      <c r="A188" s="111" t="s">
        <v>89</v>
      </c>
      <c r="B188" s="112" t="s">
        <v>106</v>
      </c>
      <c r="C188" s="112" t="s">
        <v>130</v>
      </c>
      <c r="D188" s="112"/>
      <c r="E188" s="112"/>
      <c r="F188" s="112"/>
      <c r="G188" s="112"/>
      <c r="H188" s="113"/>
      <c r="I188" s="113"/>
      <c r="J188" s="312" t="s">
        <v>342</v>
      </c>
      <c r="K188" s="143">
        <f>+K189+K192+K193</f>
        <v>0</v>
      </c>
      <c r="L188" s="143">
        <f>+L189+L192+L193</f>
        <v>0</v>
      </c>
      <c r="M188" s="143">
        <f>+M189+M192+M193</f>
        <v>0</v>
      </c>
      <c r="N188" s="143">
        <f t="shared" si="64"/>
        <v>0</v>
      </c>
      <c r="O188" s="143">
        <f t="shared" ref="O188:T188" si="78">+O189+O192+O193</f>
        <v>0</v>
      </c>
      <c r="P188" s="143">
        <f t="shared" si="78"/>
        <v>0</v>
      </c>
      <c r="Q188" s="267">
        <f t="shared" si="78"/>
        <v>0</v>
      </c>
      <c r="R188" s="143">
        <f t="shared" si="78"/>
        <v>0</v>
      </c>
      <c r="S188" s="139">
        <f>+S189+S192+S193</f>
        <v>0</v>
      </c>
      <c r="T188" s="143">
        <f t="shared" si="78"/>
        <v>0</v>
      </c>
      <c r="U188" s="115" t="e">
        <f t="shared" si="62"/>
        <v>#DIV/0!</v>
      </c>
      <c r="V188" s="112"/>
      <c r="W188" s="334" t="s">
        <v>343</v>
      </c>
      <c r="X188" s="334"/>
      <c r="Y188" s="105" t="s">
        <v>92</v>
      </c>
    </row>
    <row r="189" spans="1:25" s="126" customFormat="1" ht="22.5" customHeight="1" thickTop="1" thickBot="1" x14ac:dyDescent="0.3">
      <c r="A189" s="117" t="s">
        <v>89</v>
      </c>
      <c r="B189" s="117" t="s">
        <v>106</v>
      </c>
      <c r="C189" s="117" t="s">
        <v>130</v>
      </c>
      <c r="D189" s="117" t="s">
        <v>93</v>
      </c>
      <c r="E189" s="117"/>
      <c r="F189" s="117"/>
      <c r="G189" s="117"/>
      <c r="H189" s="118"/>
      <c r="I189" s="118"/>
      <c r="J189" s="313" t="s">
        <v>344</v>
      </c>
      <c r="K189" s="138">
        <f>+K190+K191</f>
        <v>0</v>
      </c>
      <c r="L189" s="138">
        <f>+L190+L191</f>
        <v>0</v>
      </c>
      <c r="M189" s="138">
        <f>+M190+M191</f>
        <v>0</v>
      </c>
      <c r="N189" s="138">
        <f t="shared" si="64"/>
        <v>0</v>
      </c>
      <c r="O189" s="138">
        <f t="shared" ref="O189:T189" si="79">+O190+O191</f>
        <v>0</v>
      </c>
      <c r="P189" s="138">
        <f t="shared" si="79"/>
        <v>0</v>
      </c>
      <c r="Q189" s="268">
        <f t="shared" si="79"/>
        <v>0</v>
      </c>
      <c r="R189" s="138">
        <f t="shared" si="79"/>
        <v>0</v>
      </c>
      <c r="S189" s="139">
        <f>+S190+S191</f>
        <v>0</v>
      </c>
      <c r="T189" s="138">
        <f t="shared" si="79"/>
        <v>0</v>
      </c>
      <c r="U189" s="120" t="e">
        <f t="shared" si="62"/>
        <v>#DIV/0!</v>
      </c>
      <c r="V189" s="117"/>
      <c r="W189" s="327" t="s">
        <v>345</v>
      </c>
      <c r="X189" s="327" t="s">
        <v>346</v>
      </c>
      <c r="Y189" s="105" t="s">
        <v>92</v>
      </c>
    </row>
    <row r="190" spans="1:25" s="126" customFormat="1" ht="22.5" customHeight="1" thickTop="1" thickBot="1" x14ac:dyDescent="0.3">
      <c r="A190" s="125" t="s">
        <v>89</v>
      </c>
      <c r="B190" s="305" t="s">
        <v>106</v>
      </c>
      <c r="C190" s="305" t="s">
        <v>130</v>
      </c>
      <c r="D190" s="305" t="s">
        <v>93</v>
      </c>
      <c r="E190" s="121" t="s">
        <v>93</v>
      </c>
      <c r="F190" s="305"/>
      <c r="G190" s="305"/>
      <c r="H190" s="122"/>
      <c r="I190" s="122"/>
      <c r="J190" s="314" t="s">
        <v>347</v>
      </c>
      <c r="K190" s="141"/>
      <c r="L190" s="141"/>
      <c r="M190" s="141"/>
      <c r="N190" s="141">
        <f t="shared" si="64"/>
        <v>0</v>
      </c>
      <c r="O190" s="141"/>
      <c r="P190" s="141"/>
      <c r="Q190" s="269"/>
      <c r="R190" s="141"/>
      <c r="S190" s="139"/>
      <c r="T190" s="141"/>
      <c r="U190" s="124" t="e">
        <f t="shared" si="62"/>
        <v>#DIV/0!</v>
      </c>
      <c r="V190" s="125"/>
      <c r="W190" s="339" t="s">
        <v>348</v>
      </c>
      <c r="X190" s="339" t="s">
        <v>349</v>
      </c>
      <c r="Y190" s="105" t="s">
        <v>92</v>
      </c>
    </row>
    <row r="191" spans="1:25" s="126" customFormat="1" ht="22.5" customHeight="1" thickTop="1" thickBot="1" x14ac:dyDescent="0.3">
      <c r="A191" s="125" t="s">
        <v>89</v>
      </c>
      <c r="B191" s="305" t="s">
        <v>106</v>
      </c>
      <c r="C191" s="305" t="s">
        <v>130</v>
      </c>
      <c r="D191" s="305" t="s">
        <v>93</v>
      </c>
      <c r="E191" s="121" t="s">
        <v>106</v>
      </c>
      <c r="F191" s="305"/>
      <c r="G191" s="305"/>
      <c r="H191" s="122"/>
      <c r="I191" s="122"/>
      <c r="J191" s="314" t="s">
        <v>350</v>
      </c>
      <c r="K191" s="141"/>
      <c r="L191" s="141"/>
      <c r="M191" s="141"/>
      <c r="N191" s="141">
        <f t="shared" si="64"/>
        <v>0</v>
      </c>
      <c r="O191" s="141"/>
      <c r="P191" s="141"/>
      <c r="Q191" s="269"/>
      <c r="R191" s="141"/>
      <c r="S191" s="139"/>
      <c r="T191" s="141"/>
      <c r="U191" s="124" t="e">
        <f t="shared" si="62"/>
        <v>#DIV/0!</v>
      </c>
      <c r="V191" s="305"/>
      <c r="W191" s="339" t="s">
        <v>351</v>
      </c>
      <c r="X191" s="339"/>
      <c r="Y191" s="105" t="s">
        <v>92</v>
      </c>
    </row>
    <row r="192" spans="1:25" s="126" customFormat="1" ht="22.5" customHeight="1" thickTop="1" thickBot="1" x14ac:dyDescent="0.3">
      <c r="A192" s="116" t="s">
        <v>89</v>
      </c>
      <c r="B192" s="117" t="s">
        <v>106</v>
      </c>
      <c r="C192" s="117" t="s">
        <v>130</v>
      </c>
      <c r="D192" s="117" t="s">
        <v>106</v>
      </c>
      <c r="E192" s="117"/>
      <c r="F192" s="117"/>
      <c r="G192" s="117"/>
      <c r="H192" s="118"/>
      <c r="I192" s="118"/>
      <c r="J192" s="313" t="s">
        <v>352</v>
      </c>
      <c r="K192" s="138"/>
      <c r="L192" s="138"/>
      <c r="M192" s="138"/>
      <c r="N192" s="138">
        <f t="shared" si="64"/>
        <v>0</v>
      </c>
      <c r="O192" s="138"/>
      <c r="P192" s="138"/>
      <c r="Q192" s="268"/>
      <c r="R192" s="138"/>
      <c r="S192" s="139"/>
      <c r="T192" s="138"/>
      <c r="U192" s="120" t="e">
        <f t="shared" si="62"/>
        <v>#DIV/0!</v>
      </c>
      <c r="V192" s="117"/>
      <c r="W192" s="327" t="s">
        <v>353</v>
      </c>
      <c r="X192" s="327"/>
      <c r="Y192" s="105" t="s">
        <v>92</v>
      </c>
    </row>
    <row r="193" spans="1:25" s="126" customFormat="1" ht="22.5" customHeight="1" thickTop="1" thickBot="1" x14ac:dyDescent="0.3">
      <c r="A193" s="116" t="s">
        <v>89</v>
      </c>
      <c r="B193" s="117" t="s">
        <v>106</v>
      </c>
      <c r="C193" s="117" t="s">
        <v>130</v>
      </c>
      <c r="D193" s="117" t="s">
        <v>130</v>
      </c>
      <c r="E193" s="117"/>
      <c r="F193" s="117"/>
      <c r="G193" s="117"/>
      <c r="H193" s="118"/>
      <c r="I193" s="118"/>
      <c r="J193" s="313" t="s">
        <v>354</v>
      </c>
      <c r="K193" s="138"/>
      <c r="L193" s="138"/>
      <c r="M193" s="138"/>
      <c r="N193" s="138">
        <f t="shared" si="64"/>
        <v>0</v>
      </c>
      <c r="O193" s="138"/>
      <c r="P193" s="138"/>
      <c r="Q193" s="268"/>
      <c r="R193" s="138"/>
      <c r="S193" s="139"/>
      <c r="T193" s="138"/>
      <c r="U193" s="120" t="e">
        <f t="shared" si="62"/>
        <v>#DIV/0!</v>
      </c>
      <c r="V193" s="117"/>
      <c r="W193" s="327" t="s">
        <v>355</v>
      </c>
      <c r="X193" s="327" t="s">
        <v>356</v>
      </c>
      <c r="Y193" s="105" t="s">
        <v>92</v>
      </c>
    </row>
    <row r="194" spans="1:25" s="126" customFormat="1" ht="22.5" customHeight="1" thickTop="1" thickBot="1" x14ac:dyDescent="0.3">
      <c r="A194" s="111" t="s">
        <v>89</v>
      </c>
      <c r="B194" s="112" t="s">
        <v>106</v>
      </c>
      <c r="C194" s="112" t="s">
        <v>134</v>
      </c>
      <c r="D194" s="112"/>
      <c r="E194" s="112"/>
      <c r="F194" s="112"/>
      <c r="G194" s="112"/>
      <c r="H194" s="113"/>
      <c r="I194" s="113"/>
      <c r="J194" s="312" t="s">
        <v>357</v>
      </c>
      <c r="K194" s="143">
        <f>+K195+K206+K212</f>
        <v>0</v>
      </c>
      <c r="L194" s="143">
        <f>+L195+L206+L212</f>
        <v>0</v>
      </c>
      <c r="M194" s="143">
        <f>+M195+M206+M212</f>
        <v>0</v>
      </c>
      <c r="N194" s="143">
        <f t="shared" si="64"/>
        <v>0</v>
      </c>
      <c r="O194" s="143">
        <f t="shared" ref="O194:T194" si="80">+O195+O206+O212</f>
        <v>0</v>
      </c>
      <c r="P194" s="143">
        <f t="shared" si="80"/>
        <v>0</v>
      </c>
      <c r="Q194" s="267">
        <f t="shared" si="80"/>
        <v>0</v>
      </c>
      <c r="R194" s="143">
        <f t="shared" si="80"/>
        <v>0</v>
      </c>
      <c r="S194" s="139">
        <f>+S195+S206+S212</f>
        <v>0</v>
      </c>
      <c r="T194" s="143">
        <f t="shared" si="80"/>
        <v>0</v>
      </c>
      <c r="U194" s="115" t="e">
        <f t="shared" si="62"/>
        <v>#DIV/0!</v>
      </c>
      <c r="V194" s="112"/>
      <c r="W194" s="334" t="s">
        <v>358</v>
      </c>
      <c r="X194" s="334"/>
      <c r="Y194" s="105" t="s">
        <v>92</v>
      </c>
    </row>
    <row r="195" spans="1:25" s="126" customFormat="1" ht="22.5" customHeight="1" thickTop="1" thickBot="1" x14ac:dyDescent="0.3">
      <c r="A195" s="116" t="s">
        <v>89</v>
      </c>
      <c r="B195" s="117" t="s">
        <v>106</v>
      </c>
      <c r="C195" s="117" t="s">
        <v>134</v>
      </c>
      <c r="D195" s="117" t="s">
        <v>93</v>
      </c>
      <c r="E195" s="117"/>
      <c r="F195" s="117"/>
      <c r="G195" s="117"/>
      <c r="H195" s="118"/>
      <c r="I195" s="118"/>
      <c r="J195" s="313" t="s">
        <v>359</v>
      </c>
      <c r="K195" s="138">
        <f>+K196+K199+K205</f>
        <v>0</v>
      </c>
      <c r="L195" s="138">
        <f>+L196+L199+L205</f>
        <v>0</v>
      </c>
      <c r="M195" s="138">
        <f>+M196+M199+M205</f>
        <v>0</v>
      </c>
      <c r="N195" s="138">
        <f t="shared" si="64"/>
        <v>0</v>
      </c>
      <c r="O195" s="138">
        <f t="shared" ref="O195:T195" si="81">+O196+O199+O205</f>
        <v>0</v>
      </c>
      <c r="P195" s="138">
        <f t="shared" si="81"/>
        <v>0</v>
      </c>
      <c r="Q195" s="268">
        <f t="shared" si="81"/>
        <v>0</v>
      </c>
      <c r="R195" s="138">
        <f t="shared" si="81"/>
        <v>0</v>
      </c>
      <c r="S195" s="139">
        <f>+S196+S199+S205</f>
        <v>0</v>
      </c>
      <c r="T195" s="138">
        <f t="shared" si="81"/>
        <v>0</v>
      </c>
      <c r="U195" s="120" t="e">
        <f t="shared" si="62"/>
        <v>#DIV/0!</v>
      </c>
      <c r="V195" s="117"/>
      <c r="W195" s="327" t="s">
        <v>360</v>
      </c>
      <c r="X195" s="327" t="s">
        <v>361</v>
      </c>
      <c r="Y195" s="105" t="s">
        <v>92</v>
      </c>
    </row>
    <row r="196" spans="1:25" s="126" customFormat="1" ht="22.5" customHeight="1" thickTop="1" thickBot="1" x14ac:dyDescent="0.3">
      <c r="A196" s="125" t="s">
        <v>89</v>
      </c>
      <c r="B196" s="305" t="s">
        <v>106</v>
      </c>
      <c r="C196" s="305" t="s">
        <v>134</v>
      </c>
      <c r="D196" s="305" t="s">
        <v>93</v>
      </c>
      <c r="E196" s="121" t="s">
        <v>93</v>
      </c>
      <c r="F196" s="305"/>
      <c r="G196" s="305"/>
      <c r="H196" s="122"/>
      <c r="I196" s="122"/>
      <c r="J196" s="314" t="s">
        <v>362</v>
      </c>
      <c r="K196" s="141">
        <f>+K197+K198</f>
        <v>0</v>
      </c>
      <c r="L196" s="141">
        <f>+L197+L198</f>
        <v>0</v>
      </c>
      <c r="M196" s="141">
        <f>+M197+M198</f>
        <v>0</v>
      </c>
      <c r="N196" s="141">
        <f t="shared" si="64"/>
        <v>0</v>
      </c>
      <c r="O196" s="141">
        <f t="shared" ref="O196:T196" si="82">+O197+O198</f>
        <v>0</v>
      </c>
      <c r="P196" s="141">
        <f t="shared" si="82"/>
        <v>0</v>
      </c>
      <c r="Q196" s="269">
        <f t="shared" si="82"/>
        <v>0</v>
      </c>
      <c r="R196" s="141">
        <f t="shared" si="82"/>
        <v>0</v>
      </c>
      <c r="S196" s="139">
        <f>+S197+S198</f>
        <v>0</v>
      </c>
      <c r="T196" s="141">
        <f t="shared" si="82"/>
        <v>0</v>
      </c>
      <c r="U196" s="124" t="e">
        <f t="shared" si="62"/>
        <v>#DIV/0!</v>
      </c>
      <c r="V196" s="125"/>
      <c r="W196" s="339" t="s">
        <v>363</v>
      </c>
      <c r="X196" s="339" t="s">
        <v>349</v>
      </c>
      <c r="Y196" s="105" t="s">
        <v>92</v>
      </c>
    </row>
    <row r="197" spans="1:25" ht="22.5" customHeight="1" thickTop="1" thickBot="1" x14ac:dyDescent="0.25">
      <c r="A197" s="130" t="s">
        <v>89</v>
      </c>
      <c r="B197" s="122" t="s">
        <v>106</v>
      </c>
      <c r="C197" s="122" t="s">
        <v>134</v>
      </c>
      <c r="D197" s="122" t="s">
        <v>93</v>
      </c>
      <c r="E197" s="127" t="s">
        <v>93</v>
      </c>
      <c r="F197" s="305" t="s">
        <v>93</v>
      </c>
      <c r="G197" s="122"/>
      <c r="H197" s="122"/>
      <c r="I197" s="122"/>
      <c r="J197" s="315" t="s">
        <v>364</v>
      </c>
      <c r="K197" s="142"/>
      <c r="L197" s="142"/>
      <c r="M197" s="142"/>
      <c r="N197" s="142">
        <f t="shared" si="64"/>
        <v>0</v>
      </c>
      <c r="O197" s="142"/>
      <c r="P197" s="142"/>
      <c r="Q197" s="270"/>
      <c r="R197" s="142"/>
      <c r="S197" s="140"/>
      <c r="T197" s="142"/>
      <c r="U197" s="129" t="e">
        <f t="shared" si="62"/>
        <v>#DIV/0!</v>
      </c>
      <c r="V197" s="122"/>
      <c r="W197" s="328" t="s">
        <v>365</v>
      </c>
      <c r="X197" s="328"/>
      <c r="Y197" s="105" t="s">
        <v>92</v>
      </c>
    </row>
    <row r="198" spans="1:25" ht="22.5" customHeight="1" thickTop="1" thickBot="1" x14ac:dyDescent="0.25">
      <c r="A198" s="130" t="s">
        <v>89</v>
      </c>
      <c r="B198" s="122" t="s">
        <v>106</v>
      </c>
      <c r="C198" s="122" t="s">
        <v>134</v>
      </c>
      <c r="D198" s="122" t="s">
        <v>93</v>
      </c>
      <c r="E198" s="127" t="s">
        <v>93</v>
      </c>
      <c r="F198" s="305" t="s">
        <v>106</v>
      </c>
      <c r="G198" s="122"/>
      <c r="H198" s="122"/>
      <c r="I198" s="122"/>
      <c r="J198" s="315" t="s">
        <v>366</v>
      </c>
      <c r="K198" s="142"/>
      <c r="L198" s="142"/>
      <c r="M198" s="142"/>
      <c r="N198" s="142">
        <f t="shared" si="64"/>
        <v>0</v>
      </c>
      <c r="O198" s="142"/>
      <c r="P198" s="142"/>
      <c r="Q198" s="270"/>
      <c r="R198" s="142"/>
      <c r="S198" s="140"/>
      <c r="T198" s="142"/>
      <c r="U198" s="129" t="e">
        <f t="shared" si="62"/>
        <v>#DIV/0!</v>
      </c>
      <c r="V198" s="130"/>
      <c r="W198" s="328" t="s">
        <v>367</v>
      </c>
      <c r="X198" s="328"/>
      <c r="Y198" s="105" t="s">
        <v>92</v>
      </c>
    </row>
    <row r="199" spans="1:25" s="126" customFormat="1" ht="22.5" customHeight="1" thickTop="1" thickBot="1" x14ac:dyDescent="0.3">
      <c r="A199" s="125" t="s">
        <v>89</v>
      </c>
      <c r="B199" s="305" t="s">
        <v>106</v>
      </c>
      <c r="C199" s="305" t="s">
        <v>134</v>
      </c>
      <c r="D199" s="305" t="s">
        <v>93</v>
      </c>
      <c r="E199" s="121" t="s">
        <v>106</v>
      </c>
      <c r="F199" s="305"/>
      <c r="G199" s="305"/>
      <c r="H199" s="122"/>
      <c r="I199" s="122"/>
      <c r="J199" s="314" t="s">
        <v>368</v>
      </c>
      <c r="K199" s="141">
        <f>+K200+K201+K202+K203+K204</f>
        <v>0</v>
      </c>
      <c r="L199" s="141">
        <f>+L200+L201+L202+L203+L204</f>
        <v>0</v>
      </c>
      <c r="M199" s="141">
        <f>+M200+M201+M202+M203+M204</f>
        <v>0</v>
      </c>
      <c r="N199" s="141">
        <f t="shared" si="64"/>
        <v>0</v>
      </c>
      <c r="O199" s="141">
        <f t="shared" ref="O199:T199" si="83">+O200+O201+O202+O203+O204</f>
        <v>0</v>
      </c>
      <c r="P199" s="141">
        <f t="shared" si="83"/>
        <v>0</v>
      </c>
      <c r="Q199" s="269">
        <f t="shared" si="83"/>
        <v>0</v>
      </c>
      <c r="R199" s="141">
        <f t="shared" si="83"/>
        <v>0</v>
      </c>
      <c r="S199" s="139">
        <f>+S200+S201+S202+S203+S204</f>
        <v>0</v>
      </c>
      <c r="T199" s="141">
        <f t="shared" si="83"/>
        <v>0</v>
      </c>
      <c r="U199" s="124" t="e">
        <f t="shared" si="62"/>
        <v>#DIV/0!</v>
      </c>
      <c r="V199" s="125"/>
      <c r="W199" s="339" t="s">
        <v>369</v>
      </c>
      <c r="X199" s="339"/>
      <c r="Y199" s="105" t="s">
        <v>92</v>
      </c>
    </row>
    <row r="200" spans="1:25" ht="22.5" customHeight="1" thickTop="1" thickBot="1" x14ac:dyDescent="0.25">
      <c r="A200" s="130" t="s">
        <v>89</v>
      </c>
      <c r="B200" s="122" t="s">
        <v>106</v>
      </c>
      <c r="C200" s="122" t="s">
        <v>134</v>
      </c>
      <c r="D200" s="122" t="s">
        <v>93</v>
      </c>
      <c r="E200" s="127" t="s">
        <v>106</v>
      </c>
      <c r="F200" s="305" t="s">
        <v>93</v>
      </c>
      <c r="G200" s="122"/>
      <c r="H200" s="122"/>
      <c r="I200" s="122"/>
      <c r="J200" s="315" t="s">
        <v>370</v>
      </c>
      <c r="K200" s="142"/>
      <c r="L200" s="142"/>
      <c r="M200" s="142"/>
      <c r="N200" s="142">
        <f t="shared" si="64"/>
        <v>0</v>
      </c>
      <c r="O200" s="142"/>
      <c r="P200" s="142"/>
      <c r="Q200" s="270"/>
      <c r="R200" s="142"/>
      <c r="S200" s="140"/>
      <c r="T200" s="142"/>
      <c r="U200" s="129" t="e">
        <f t="shared" ref="U200:U263" si="84">T200/S200</f>
        <v>#DIV/0!</v>
      </c>
      <c r="V200" s="130"/>
      <c r="W200" s="328" t="s">
        <v>371</v>
      </c>
      <c r="X200" s="328"/>
      <c r="Y200" s="105" t="s">
        <v>92</v>
      </c>
    </row>
    <row r="201" spans="1:25" ht="22.5" customHeight="1" thickTop="1" thickBot="1" x14ac:dyDescent="0.25">
      <c r="A201" s="130" t="s">
        <v>89</v>
      </c>
      <c r="B201" s="122" t="s">
        <v>106</v>
      </c>
      <c r="C201" s="122" t="s">
        <v>134</v>
      </c>
      <c r="D201" s="122" t="s">
        <v>93</v>
      </c>
      <c r="E201" s="127" t="s">
        <v>106</v>
      </c>
      <c r="F201" s="305" t="s">
        <v>106</v>
      </c>
      <c r="G201" s="122"/>
      <c r="H201" s="122"/>
      <c r="I201" s="122"/>
      <c r="J201" s="315" t="s">
        <v>372</v>
      </c>
      <c r="K201" s="142"/>
      <c r="L201" s="142"/>
      <c r="M201" s="142"/>
      <c r="N201" s="142">
        <f t="shared" si="64"/>
        <v>0</v>
      </c>
      <c r="O201" s="142"/>
      <c r="P201" s="142"/>
      <c r="Q201" s="270"/>
      <c r="R201" s="142"/>
      <c r="S201" s="140"/>
      <c r="T201" s="142"/>
      <c r="U201" s="129" t="e">
        <f t="shared" si="84"/>
        <v>#DIV/0!</v>
      </c>
      <c r="V201" s="130"/>
      <c r="W201" s="328" t="s">
        <v>373</v>
      </c>
      <c r="X201" s="328"/>
      <c r="Y201" s="105" t="s">
        <v>92</v>
      </c>
    </row>
    <row r="202" spans="1:25" ht="22.5" customHeight="1" thickTop="1" thickBot="1" x14ac:dyDescent="0.25">
      <c r="A202" s="130" t="s">
        <v>89</v>
      </c>
      <c r="B202" s="122" t="s">
        <v>106</v>
      </c>
      <c r="C202" s="122" t="s">
        <v>134</v>
      </c>
      <c r="D202" s="122" t="s">
        <v>93</v>
      </c>
      <c r="E202" s="127" t="s">
        <v>106</v>
      </c>
      <c r="F202" s="305" t="s">
        <v>130</v>
      </c>
      <c r="G202" s="122"/>
      <c r="H202" s="122"/>
      <c r="I202" s="122"/>
      <c r="J202" s="315" t="s">
        <v>374</v>
      </c>
      <c r="K202" s="142"/>
      <c r="L202" s="142"/>
      <c r="M202" s="142"/>
      <c r="N202" s="142">
        <f t="shared" ref="N202:N242" si="85">K202+L202-M202</f>
        <v>0</v>
      </c>
      <c r="O202" s="142"/>
      <c r="P202" s="142"/>
      <c r="Q202" s="270"/>
      <c r="R202" s="142"/>
      <c r="S202" s="140"/>
      <c r="T202" s="142"/>
      <c r="U202" s="129" t="e">
        <f t="shared" si="84"/>
        <v>#DIV/0!</v>
      </c>
      <c r="V202" s="130"/>
      <c r="W202" s="328" t="s">
        <v>375</v>
      </c>
      <c r="X202" s="328"/>
      <c r="Y202" s="105" t="s">
        <v>92</v>
      </c>
    </row>
    <row r="203" spans="1:25" ht="22.5" customHeight="1" thickTop="1" thickBot="1" x14ac:dyDescent="0.25">
      <c r="A203" s="130" t="s">
        <v>89</v>
      </c>
      <c r="B203" s="122" t="s">
        <v>106</v>
      </c>
      <c r="C203" s="122" t="s">
        <v>134</v>
      </c>
      <c r="D203" s="122" t="s">
        <v>93</v>
      </c>
      <c r="E203" s="127" t="s">
        <v>106</v>
      </c>
      <c r="F203" s="305" t="s">
        <v>134</v>
      </c>
      <c r="G203" s="122"/>
      <c r="H203" s="122"/>
      <c r="I203" s="122"/>
      <c r="J203" s="315" t="s">
        <v>376</v>
      </c>
      <c r="K203" s="142"/>
      <c r="L203" s="142"/>
      <c r="M203" s="142"/>
      <c r="N203" s="142">
        <f t="shared" si="85"/>
        <v>0</v>
      </c>
      <c r="O203" s="142"/>
      <c r="P203" s="142"/>
      <c r="Q203" s="270"/>
      <c r="R203" s="142"/>
      <c r="S203" s="140"/>
      <c r="T203" s="142"/>
      <c r="U203" s="129" t="e">
        <f t="shared" si="84"/>
        <v>#DIV/0!</v>
      </c>
      <c r="V203" s="130"/>
      <c r="W203" s="328" t="s">
        <v>377</v>
      </c>
      <c r="X203" s="328"/>
      <c r="Y203" s="105" t="s">
        <v>92</v>
      </c>
    </row>
    <row r="204" spans="1:25" ht="22.5" customHeight="1" thickTop="1" thickBot="1" x14ac:dyDescent="0.25">
      <c r="A204" s="130" t="s">
        <v>89</v>
      </c>
      <c r="B204" s="122" t="s">
        <v>106</v>
      </c>
      <c r="C204" s="122" t="s">
        <v>134</v>
      </c>
      <c r="D204" s="122" t="s">
        <v>93</v>
      </c>
      <c r="E204" s="127" t="s">
        <v>106</v>
      </c>
      <c r="F204" s="305" t="s">
        <v>159</v>
      </c>
      <c r="G204" s="122"/>
      <c r="H204" s="122"/>
      <c r="I204" s="122"/>
      <c r="J204" s="315" t="s">
        <v>378</v>
      </c>
      <c r="K204" s="142"/>
      <c r="L204" s="142"/>
      <c r="M204" s="142"/>
      <c r="N204" s="142">
        <f t="shared" si="85"/>
        <v>0</v>
      </c>
      <c r="O204" s="142"/>
      <c r="P204" s="142"/>
      <c r="Q204" s="270"/>
      <c r="R204" s="142"/>
      <c r="S204" s="140"/>
      <c r="T204" s="142"/>
      <c r="U204" s="129" t="e">
        <f t="shared" si="84"/>
        <v>#DIV/0!</v>
      </c>
      <c r="V204" s="130"/>
      <c r="W204" s="328" t="s">
        <v>379</v>
      </c>
      <c r="X204" s="328" t="s">
        <v>380</v>
      </c>
      <c r="Y204" s="105" t="s">
        <v>92</v>
      </c>
    </row>
    <row r="205" spans="1:25" s="126" customFormat="1" ht="22.5" customHeight="1" thickTop="1" thickBot="1" x14ac:dyDescent="0.3">
      <c r="A205" s="125" t="s">
        <v>89</v>
      </c>
      <c r="B205" s="305" t="s">
        <v>106</v>
      </c>
      <c r="C205" s="305" t="s">
        <v>134</v>
      </c>
      <c r="D205" s="305" t="s">
        <v>93</v>
      </c>
      <c r="E205" s="121" t="s">
        <v>130</v>
      </c>
      <c r="F205" s="305"/>
      <c r="G205" s="305"/>
      <c r="H205" s="122"/>
      <c r="I205" s="122"/>
      <c r="J205" s="314" t="s">
        <v>381</v>
      </c>
      <c r="K205" s="141"/>
      <c r="L205" s="141"/>
      <c r="M205" s="141"/>
      <c r="N205" s="141">
        <f t="shared" si="85"/>
        <v>0</v>
      </c>
      <c r="O205" s="141"/>
      <c r="P205" s="141"/>
      <c r="Q205" s="269"/>
      <c r="R205" s="141"/>
      <c r="S205" s="139"/>
      <c r="T205" s="141"/>
      <c r="U205" s="124" t="e">
        <f t="shared" si="84"/>
        <v>#DIV/0!</v>
      </c>
      <c r="V205" s="125"/>
      <c r="W205" s="339" t="s">
        <v>382</v>
      </c>
      <c r="X205" s="339"/>
      <c r="Y205" s="105" t="s">
        <v>92</v>
      </c>
    </row>
    <row r="206" spans="1:25" s="126" customFormat="1" ht="22.5" customHeight="1" thickTop="1" thickBot="1" x14ac:dyDescent="0.3">
      <c r="A206" s="116" t="s">
        <v>89</v>
      </c>
      <c r="B206" s="117" t="s">
        <v>106</v>
      </c>
      <c r="C206" s="117" t="s">
        <v>134</v>
      </c>
      <c r="D206" s="117" t="s">
        <v>106</v>
      </c>
      <c r="E206" s="117"/>
      <c r="F206" s="117"/>
      <c r="G206" s="117"/>
      <c r="H206" s="118"/>
      <c r="I206" s="118"/>
      <c r="J206" s="313" t="s">
        <v>383</v>
      </c>
      <c r="K206" s="138">
        <f>+K207+K210+K211</f>
        <v>0</v>
      </c>
      <c r="L206" s="138">
        <f>+L207+L210+L211</f>
        <v>0</v>
      </c>
      <c r="M206" s="138">
        <f>+M207+M210+M211</f>
        <v>0</v>
      </c>
      <c r="N206" s="138">
        <f t="shared" si="85"/>
        <v>0</v>
      </c>
      <c r="O206" s="138">
        <f t="shared" ref="O206:T206" si="86">+O207+O210+O211</f>
        <v>0</v>
      </c>
      <c r="P206" s="138">
        <f t="shared" si="86"/>
        <v>0</v>
      </c>
      <c r="Q206" s="268">
        <f t="shared" si="86"/>
        <v>0</v>
      </c>
      <c r="R206" s="138">
        <f t="shared" si="86"/>
        <v>0</v>
      </c>
      <c r="S206" s="139">
        <f>+S207+S210+S211</f>
        <v>0</v>
      </c>
      <c r="T206" s="138">
        <f t="shared" si="86"/>
        <v>0</v>
      </c>
      <c r="U206" s="120" t="e">
        <f t="shared" si="84"/>
        <v>#DIV/0!</v>
      </c>
      <c r="V206" s="117"/>
      <c r="W206" s="327" t="s">
        <v>384</v>
      </c>
      <c r="X206" s="327" t="s">
        <v>385</v>
      </c>
      <c r="Y206" s="105" t="s">
        <v>92</v>
      </c>
    </row>
    <row r="207" spans="1:25" s="126" customFormat="1" ht="22.5" customHeight="1" thickTop="1" thickBot="1" x14ac:dyDescent="0.3">
      <c r="A207" s="125" t="s">
        <v>89</v>
      </c>
      <c r="B207" s="305" t="s">
        <v>106</v>
      </c>
      <c r="C207" s="305" t="s">
        <v>134</v>
      </c>
      <c r="D207" s="305" t="s">
        <v>106</v>
      </c>
      <c r="E207" s="121" t="s">
        <v>93</v>
      </c>
      <c r="F207" s="121"/>
      <c r="G207" s="305"/>
      <c r="H207" s="122"/>
      <c r="I207" s="122"/>
      <c r="J207" s="314" t="s">
        <v>386</v>
      </c>
      <c r="K207" s="146">
        <f>+K208+K209</f>
        <v>0</v>
      </c>
      <c r="L207" s="146">
        <f>+L208+L209</f>
        <v>0</v>
      </c>
      <c r="M207" s="146">
        <f>+M208+M209</f>
        <v>0</v>
      </c>
      <c r="N207" s="146">
        <f t="shared" si="85"/>
        <v>0</v>
      </c>
      <c r="O207" s="146">
        <f t="shared" ref="O207:T207" si="87">+O208+O209</f>
        <v>0</v>
      </c>
      <c r="P207" s="146">
        <f t="shared" si="87"/>
        <v>0</v>
      </c>
      <c r="Q207" s="274">
        <f t="shared" si="87"/>
        <v>0</v>
      </c>
      <c r="R207" s="146">
        <f t="shared" si="87"/>
        <v>0</v>
      </c>
      <c r="S207" s="157">
        <f>+S208+S209</f>
        <v>0</v>
      </c>
      <c r="T207" s="146">
        <f t="shared" si="87"/>
        <v>0</v>
      </c>
      <c r="U207" s="147" t="e">
        <f t="shared" si="84"/>
        <v>#DIV/0!</v>
      </c>
      <c r="V207" s="305"/>
      <c r="W207" s="339" t="s">
        <v>387</v>
      </c>
      <c r="X207" s="339"/>
      <c r="Y207" s="105" t="s">
        <v>92</v>
      </c>
    </row>
    <row r="208" spans="1:25" ht="22.5" customHeight="1" thickTop="1" thickBot="1" x14ac:dyDescent="0.25">
      <c r="A208" s="130" t="s">
        <v>89</v>
      </c>
      <c r="B208" s="122" t="s">
        <v>106</v>
      </c>
      <c r="C208" s="122" t="s">
        <v>134</v>
      </c>
      <c r="D208" s="122" t="s">
        <v>106</v>
      </c>
      <c r="E208" s="127" t="s">
        <v>93</v>
      </c>
      <c r="F208" s="121" t="s">
        <v>93</v>
      </c>
      <c r="G208" s="122"/>
      <c r="H208" s="122"/>
      <c r="I208" s="122"/>
      <c r="J208" s="315" t="s">
        <v>388</v>
      </c>
      <c r="K208" s="148"/>
      <c r="L208" s="148"/>
      <c r="M208" s="148"/>
      <c r="N208" s="148">
        <f t="shared" si="85"/>
        <v>0</v>
      </c>
      <c r="O208" s="148"/>
      <c r="P208" s="148"/>
      <c r="Q208" s="275"/>
      <c r="R208" s="148"/>
      <c r="S208" s="154"/>
      <c r="T208" s="148"/>
      <c r="U208" s="149" t="e">
        <f t="shared" si="84"/>
        <v>#DIV/0!</v>
      </c>
      <c r="V208" s="122"/>
      <c r="W208" s="328" t="s">
        <v>389</v>
      </c>
      <c r="X208" s="328"/>
      <c r="Y208" s="105" t="s">
        <v>92</v>
      </c>
    </row>
    <row r="209" spans="1:25" ht="22.5" customHeight="1" thickTop="1" thickBot="1" x14ac:dyDescent="0.25">
      <c r="A209" s="130" t="s">
        <v>89</v>
      </c>
      <c r="B209" s="122" t="s">
        <v>106</v>
      </c>
      <c r="C209" s="122" t="s">
        <v>134</v>
      </c>
      <c r="D209" s="122" t="s">
        <v>106</v>
      </c>
      <c r="E209" s="127" t="s">
        <v>93</v>
      </c>
      <c r="F209" s="121" t="s">
        <v>106</v>
      </c>
      <c r="G209" s="122"/>
      <c r="H209" s="122"/>
      <c r="I209" s="122"/>
      <c r="J209" s="315" t="s">
        <v>390</v>
      </c>
      <c r="K209" s="148"/>
      <c r="L209" s="148"/>
      <c r="M209" s="148"/>
      <c r="N209" s="148">
        <f t="shared" si="85"/>
        <v>0</v>
      </c>
      <c r="O209" s="148"/>
      <c r="P209" s="148"/>
      <c r="Q209" s="275"/>
      <c r="R209" s="148"/>
      <c r="S209" s="154"/>
      <c r="T209" s="148"/>
      <c r="U209" s="149" t="e">
        <f t="shared" si="84"/>
        <v>#DIV/0!</v>
      </c>
      <c r="V209" s="122"/>
      <c r="W209" s="328" t="s">
        <v>391</v>
      </c>
      <c r="X209" s="328"/>
      <c r="Y209" s="105" t="s">
        <v>92</v>
      </c>
    </row>
    <row r="210" spans="1:25" s="126" customFormat="1" ht="22.5" customHeight="1" thickTop="1" thickBot="1" x14ac:dyDescent="0.3">
      <c r="A210" s="125" t="s">
        <v>89</v>
      </c>
      <c r="B210" s="305" t="s">
        <v>106</v>
      </c>
      <c r="C210" s="305" t="s">
        <v>134</v>
      </c>
      <c r="D210" s="305" t="s">
        <v>106</v>
      </c>
      <c r="E210" s="121" t="s">
        <v>106</v>
      </c>
      <c r="F210" s="305"/>
      <c r="G210" s="305"/>
      <c r="H210" s="122"/>
      <c r="I210" s="122"/>
      <c r="J210" s="314" t="s">
        <v>392</v>
      </c>
      <c r="K210" s="146"/>
      <c r="L210" s="146"/>
      <c r="M210" s="146"/>
      <c r="N210" s="146">
        <f t="shared" si="85"/>
        <v>0</v>
      </c>
      <c r="O210" s="146"/>
      <c r="P210" s="146"/>
      <c r="Q210" s="274"/>
      <c r="R210" s="146"/>
      <c r="S210" s="157"/>
      <c r="T210" s="146"/>
      <c r="U210" s="147" t="e">
        <f t="shared" si="84"/>
        <v>#DIV/0!</v>
      </c>
      <c r="V210" s="305"/>
      <c r="W210" s="339" t="s">
        <v>393</v>
      </c>
      <c r="X210" s="339"/>
      <c r="Y210" s="105" t="s">
        <v>92</v>
      </c>
    </row>
    <row r="211" spans="1:25" s="126" customFormat="1" ht="22.5" customHeight="1" thickTop="1" thickBot="1" x14ac:dyDescent="0.3">
      <c r="A211" s="125" t="s">
        <v>89</v>
      </c>
      <c r="B211" s="305" t="s">
        <v>106</v>
      </c>
      <c r="C211" s="305" t="s">
        <v>134</v>
      </c>
      <c r="D211" s="305" t="s">
        <v>106</v>
      </c>
      <c r="E211" s="121" t="s">
        <v>130</v>
      </c>
      <c r="F211" s="305"/>
      <c r="G211" s="305"/>
      <c r="H211" s="122"/>
      <c r="I211" s="122"/>
      <c r="J211" s="314" t="s">
        <v>394</v>
      </c>
      <c r="K211" s="146"/>
      <c r="L211" s="146"/>
      <c r="M211" s="146"/>
      <c r="N211" s="146">
        <f t="shared" si="85"/>
        <v>0</v>
      </c>
      <c r="O211" s="146"/>
      <c r="P211" s="146"/>
      <c r="Q211" s="274"/>
      <c r="R211" s="146"/>
      <c r="S211" s="157"/>
      <c r="T211" s="146"/>
      <c r="U211" s="147" t="e">
        <f t="shared" si="84"/>
        <v>#DIV/0!</v>
      </c>
      <c r="V211" s="305"/>
      <c r="W211" s="339" t="s">
        <v>395</v>
      </c>
      <c r="X211" s="339"/>
      <c r="Y211" s="105" t="s">
        <v>92</v>
      </c>
    </row>
    <row r="212" spans="1:25" s="126" customFormat="1" ht="22.5" customHeight="1" thickTop="1" thickBot="1" x14ac:dyDescent="0.3">
      <c r="A212" s="116" t="s">
        <v>89</v>
      </c>
      <c r="B212" s="117" t="s">
        <v>106</v>
      </c>
      <c r="C212" s="117" t="s">
        <v>134</v>
      </c>
      <c r="D212" s="117" t="s">
        <v>130</v>
      </c>
      <c r="E212" s="117"/>
      <c r="F212" s="117"/>
      <c r="G212" s="117"/>
      <c r="H212" s="118"/>
      <c r="I212" s="118"/>
      <c r="J212" s="313" t="s">
        <v>354</v>
      </c>
      <c r="K212" s="150"/>
      <c r="L212" s="150"/>
      <c r="M212" s="150"/>
      <c r="N212" s="150">
        <f t="shared" si="85"/>
        <v>0</v>
      </c>
      <c r="O212" s="150"/>
      <c r="P212" s="150"/>
      <c r="Q212" s="276"/>
      <c r="R212" s="150"/>
      <c r="S212" s="157"/>
      <c r="T212" s="150"/>
      <c r="U212" s="151" t="e">
        <f t="shared" si="84"/>
        <v>#DIV/0!</v>
      </c>
      <c r="V212" s="117"/>
      <c r="W212" s="327" t="s">
        <v>396</v>
      </c>
      <c r="X212" s="327" t="s">
        <v>356</v>
      </c>
      <c r="Y212" s="105" t="s">
        <v>92</v>
      </c>
    </row>
    <row r="213" spans="1:25" s="126" customFormat="1" ht="22.5" customHeight="1" thickTop="1" thickBot="1" x14ac:dyDescent="0.3">
      <c r="A213" s="111" t="s">
        <v>89</v>
      </c>
      <c r="B213" s="112" t="s">
        <v>106</v>
      </c>
      <c r="C213" s="112" t="s">
        <v>159</v>
      </c>
      <c r="D213" s="112"/>
      <c r="E213" s="112"/>
      <c r="F213" s="112"/>
      <c r="G213" s="112"/>
      <c r="H213" s="113"/>
      <c r="I213" s="113"/>
      <c r="J213" s="321" t="s">
        <v>397</v>
      </c>
      <c r="K213" s="250">
        <f>+K214+K218+K220+K221+K222+K225+K226+K227+K228+K229+K230+K231+K235+K240</f>
        <v>1500000000</v>
      </c>
      <c r="L213" s="152">
        <f>+L214+L218+L220+L221+L222+L225+L226+L227+L228+L229+L230+L231+L235+L240</f>
        <v>83241060</v>
      </c>
      <c r="M213" s="152">
        <f>+M214+M218+M220+M221+M222+M225+M226+M227+M228+M229+M230+M231+M235+M240</f>
        <v>0</v>
      </c>
      <c r="N213" s="152">
        <f t="shared" si="85"/>
        <v>1583241060</v>
      </c>
      <c r="O213" s="152">
        <f t="shared" ref="O213:T213" si="88">+O214+O218+O220+O221+O222+O225+O226+O227+O228+O229+O230+O231+O235+O240</f>
        <v>0</v>
      </c>
      <c r="P213" s="152">
        <f t="shared" si="88"/>
        <v>1583241060</v>
      </c>
      <c r="Q213" s="277">
        <f t="shared" si="88"/>
        <v>0</v>
      </c>
      <c r="R213" s="152">
        <f t="shared" si="88"/>
        <v>0</v>
      </c>
      <c r="S213" s="307">
        <f>+S214+S218+S220+S221+S222+S225+S226+S227+S228+S229+S230+S231+S235+S240</f>
        <v>0</v>
      </c>
      <c r="T213" s="152">
        <f t="shared" si="88"/>
        <v>0</v>
      </c>
      <c r="U213" s="153" t="e">
        <f t="shared" si="84"/>
        <v>#DIV/0!</v>
      </c>
      <c r="V213" s="112"/>
      <c r="W213" s="334" t="s">
        <v>398</v>
      </c>
      <c r="X213" s="334"/>
      <c r="Y213" s="105" t="s">
        <v>92</v>
      </c>
    </row>
    <row r="214" spans="1:25" s="126" customFormat="1" ht="22.5" customHeight="1" thickTop="1" thickBot="1" x14ac:dyDescent="0.3">
      <c r="A214" s="116" t="s">
        <v>89</v>
      </c>
      <c r="B214" s="117" t="s">
        <v>106</v>
      </c>
      <c r="C214" s="117" t="s">
        <v>159</v>
      </c>
      <c r="D214" s="117" t="s">
        <v>93</v>
      </c>
      <c r="E214" s="117"/>
      <c r="F214" s="117"/>
      <c r="G214" s="117"/>
      <c r="H214" s="118"/>
      <c r="I214" s="118"/>
      <c r="J214" s="313" t="s">
        <v>23</v>
      </c>
      <c r="K214" s="251">
        <f>+K215+K216+K217</f>
        <v>1500000000</v>
      </c>
      <c r="L214" s="150">
        <f>+L215+L216+L217</f>
        <v>83241060</v>
      </c>
      <c r="M214" s="150">
        <f>+M215+M216+M217</f>
        <v>0</v>
      </c>
      <c r="N214" s="150">
        <f t="shared" si="85"/>
        <v>1583241060</v>
      </c>
      <c r="O214" s="150">
        <f t="shared" ref="O214:T214" si="89">+O215+O216+O217</f>
        <v>0</v>
      </c>
      <c r="P214" s="150">
        <f t="shared" si="89"/>
        <v>1583241060</v>
      </c>
      <c r="Q214" s="276">
        <f t="shared" si="89"/>
        <v>0</v>
      </c>
      <c r="R214" s="150">
        <f t="shared" si="89"/>
        <v>0</v>
      </c>
      <c r="S214" s="157">
        <f>+S215+S216+S217</f>
        <v>0</v>
      </c>
      <c r="T214" s="150">
        <f t="shared" si="89"/>
        <v>0</v>
      </c>
      <c r="U214" s="151" t="e">
        <f t="shared" si="84"/>
        <v>#DIV/0!</v>
      </c>
      <c r="V214" s="117"/>
      <c r="W214" s="327"/>
      <c r="X214" s="327"/>
      <c r="Y214" s="105"/>
    </row>
    <row r="215" spans="1:25" s="156" customFormat="1" ht="22.5" customHeight="1" thickTop="1" thickBot="1" x14ac:dyDescent="0.25">
      <c r="A215" s="130" t="s">
        <v>89</v>
      </c>
      <c r="B215" s="127" t="s">
        <v>106</v>
      </c>
      <c r="C215" s="127" t="s">
        <v>159</v>
      </c>
      <c r="D215" s="127" t="s">
        <v>93</v>
      </c>
      <c r="E215" s="121" t="s">
        <v>93</v>
      </c>
      <c r="F215" s="127"/>
      <c r="G215" s="127"/>
      <c r="H215" s="127"/>
      <c r="I215" s="127"/>
      <c r="J215" s="315" t="s">
        <v>399</v>
      </c>
      <c r="K215" s="154"/>
      <c r="L215" s="154"/>
      <c r="M215" s="154"/>
      <c r="N215" s="154">
        <f t="shared" si="85"/>
        <v>0</v>
      </c>
      <c r="O215" s="154"/>
      <c r="P215" s="154"/>
      <c r="Q215" s="278"/>
      <c r="R215" s="154"/>
      <c r="S215" s="154"/>
      <c r="T215" s="154"/>
      <c r="U215" s="155" t="e">
        <f t="shared" si="84"/>
        <v>#DIV/0!</v>
      </c>
      <c r="V215" s="127"/>
      <c r="W215" s="335"/>
      <c r="X215" s="335"/>
      <c r="Y215" s="137"/>
    </row>
    <row r="216" spans="1:25" s="156" customFormat="1" ht="22.5" customHeight="1" thickTop="1" thickBot="1" x14ac:dyDescent="0.25">
      <c r="A216" s="130" t="s">
        <v>89</v>
      </c>
      <c r="B216" s="127" t="s">
        <v>106</v>
      </c>
      <c r="C216" s="127" t="s">
        <v>159</v>
      </c>
      <c r="D216" s="127" t="s">
        <v>93</v>
      </c>
      <c r="E216" s="121" t="s">
        <v>106</v>
      </c>
      <c r="F216" s="127"/>
      <c r="G216" s="127"/>
      <c r="H216" s="127"/>
      <c r="I216" s="127"/>
      <c r="J216" s="315" t="s">
        <v>400</v>
      </c>
      <c r="K216" s="154"/>
      <c r="L216" s="154"/>
      <c r="M216" s="154"/>
      <c r="N216" s="154">
        <f t="shared" si="85"/>
        <v>0</v>
      </c>
      <c r="O216" s="154"/>
      <c r="P216" s="154"/>
      <c r="Q216" s="278"/>
      <c r="R216" s="154"/>
      <c r="S216" s="154"/>
      <c r="T216" s="154"/>
      <c r="U216" s="155" t="e">
        <f t="shared" si="84"/>
        <v>#DIV/0!</v>
      </c>
      <c r="V216" s="127"/>
      <c r="W216" s="335"/>
      <c r="X216" s="335"/>
      <c r="Y216" s="137"/>
    </row>
    <row r="217" spans="1:25" s="156" customFormat="1" ht="22.5" customHeight="1" thickTop="1" thickBot="1" x14ac:dyDescent="0.25">
      <c r="A217" s="130" t="s">
        <v>89</v>
      </c>
      <c r="B217" s="127" t="s">
        <v>106</v>
      </c>
      <c r="C217" s="127" t="s">
        <v>159</v>
      </c>
      <c r="D217" s="127" t="s">
        <v>93</v>
      </c>
      <c r="E217" s="121" t="s">
        <v>130</v>
      </c>
      <c r="F217" s="127"/>
      <c r="G217" s="127"/>
      <c r="H217" s="127"/>
      <c r="I217" s="127"/>
      <c r="J217" s="317" t="s">
        <v>401</v>
      </c>
      <c r="K217" s="252">
        <v>1500000000</v>
      </c>
      <c r="L217" s="154">
        <v>83241060</v>
      </c>
      <c r="M217" s="154"/>
      <c r="N217" s="154">
        <f t="shared" si="85"/>
        <v>1583241060</v>
      </c>
      <c r="O217" s="154"/>
      <c r="P217" s="154">
        <f>+N217</f>
        <v>1583241060</v>
      </c>
      <c r="Q217" s="278"/>
      <c r="R217" s="154"/>
      <c r="S217" s="154"/>
      <c r="T217" s="154"/>
      <c r="U217" s="155" t="e">
        <f t="shared" si="84"/>
        <v>#DIV/0!</v>
      </c>
      <c r="V217" s="127"/>
      <c r="W217" s="335"/>
      <c r="X217" s="335"/>
      <c r="Y217" s="137"/>
    </row>
    <row r="218" spans="1:25" s="126" customFormat="1" ht="22.5" customHeight="1" thickTop="1" thickBot="1" x14ac:dyDescent="0.3">
      <c r="A218" s="116" t="s">
        <v>89</v>
      </c>
      <c r="B218" s="117" t="s">
        <v>106</v>
      </c>
      <c r="C218" s="117" t="s">
        <v>159</v>
      </c>
      <c r="D218" s="117" t="s">
        <v>106</v>
      </c>
      <c r="E218" s="117"/>
      <c r="F218" s="117"/>
      <c r="G218" s="117"/>
      <c r="H218" s="118"/>
      <c r="I218" s="118"/>
      <c r="J218" s="313" t="s">
        <v>240</v>
      </c>
      <c r="K218" s="150">
        <f>+K219</f>
        <v>0</v>
      </c>
      <c r="L218" s="150">
        <f>+L219</f>
        <v>0</v>
      </c>
      <c r="M218" s="150">
        <f>+M219</f>
        <v>0</v>
      </c>
      <c r="N218" s="150">
        <f t="shared" si="85"/>
        <v>0</v>
      </c>
      <c r="O218" s="150">
        <f t="shared" ref="O218:T218" si="90">+O219</f>
        <v>0</v>
      </c>
      <c r="P218" s="150">
        <f t="shared" si="90"/>
        <v>0</v>
      </c>
      <c r="Q218" s="276">
        <f t="shared" si="90"/>
        <v>0</v>
      </c>
      <c r="R218" s="150">
        <f t="shared" si="90"/>
        <v>0</v>
      </c>
      <c r="S218" s="157">
        <f>+S219</f>
        <v>0</v>
      </c>
      <c r="T218" s="150">
        <f t="shared" si="90"/>
        <v>0</v>
      </c>
      <c r="U218" s="151" t="e">
        <f t="shared" si="84"/>
        <v>#DIV/0!</v>
      </c>
      <c r="V218" s="117"/>
      <c r="W218" s="327"/>
      <c r="X218" s="327"/>
      <c r="Y218" s="105" t="s">
        <v>92</v>
      </c>
    </row>
    <row r="219" spans="1:25" s="204" customFormat="1" ht="22.5" customHeight="1" thickTop="1" thickBot="1" x14ac:dyDescent="0.3">
      <c r="A219" s="125" t="s">
        <v>89</v>
      </c>
      <c r="B219" s="305" t="s">
        <v>106</v>
      </c>
      <c r="C219" s="305" t="s">
        <v>159</v>
      </c>
      <c r="D219" s="305" t="s">
        <v>106</v>
      </c>
      <c r="E219" s="121" t="s">
        <v>93</v>
      </c>
      <c r="F219" s="305"/>
      <c r="G219" s="305"/>
      <c r="H219" s="122"/>
      <c r="I219" s="122"/>
      <c r="J219" s="314" t="s">
        <v>402</v>
      </c>
      <c r="K219" s="201">
        <v>0</v>
      </c>
      <c r="L219" s="201"/>
      <c r="M219" s="201"/>
      <c r="N219" s="201">
        <f t="shared" si="85"/>
        <v>0</v>
      </c>
      <c r="O219" s="201"/>
      <c r="P219" s="201"/>
      <c r="Q219" s="279"/>
      <c r="R219" s="201"/>
      <c r="S219" s="308"/>
      <c r="T219" s="201">
        <v>0</v>
      </c>
      <c r="U219" s="202" t="e">
        <f t="shared" si="84"/>
        <v>#DIV/0!</v>
      </c>
      <c r="V219" s="200"/>
      <c r="W219" s="336"/>
      <c r="X219" s="336"/>
      <c r="Y219" s="203" t="s">
        <v>92</v>
      </c>
    </row>
    <row r="220" spans="1:25" s="126" customFormat="1" ht="22.5" customHeight="1" thickTop="1" thickBot="1" x14ac:dyDescent="0.3">
      <c r="A220" s="116" t="s">
        <v>89</v>
      </c>
      <c r="B220" s="117" t="s">
        <v>106</v>
      </c>
      <c r="C220" s="117" t="s">
        <v>159</v>
      </c>
      <c r="D220" s="117" t="s">
        <v>130</v>
      </c>
      <c r="E220" s="117"/>
      <c r="F220" s="117"/>
      <c r="G220" s="117"/>
      <c r="H220" s="118"/>
      <c r="I220" s="118"/>
      <c r="J220" s="313" t="s">
        <v>403</v>
      </c>
      <c r="K220" s="150"/>
      <c r="L220" s="150"/>
      <c r="M220" s="150"/>
      <c r="N220" s="150">
        <f t="shared" si="85"/>
        <v>0</v>
      </c>
      <c r="O220" s="150"/>
      <c r="P220" s="150"/>
      <c r="Q220" s="276"/>
      <c r="R220" s="150"/>
      <c r="S220" s="157"/>
      <c r="T220" s="150"/>
      <c r="U220" s="151" t="e">
        <f t="shared" si="84"/>
        <v>#DIV/0!</v>
      </c>
      <c r="V220" s="117"/>
      <c r="W220" s="327"/>
      <c r="X220" s="327"/>
      <c r="Y220" s="105" t="s">
        <v>92</v>
      </c>
    </row>
    <row r="221" spans="1:25" s="126" customFormat="1" ht="22.5" customHeight="1" thickTop="1" thickBot="1" x14ac:dyDescent="0.3">
      <c r="A221" s="116" t="s">
        <v>89</v>
      </c>
      <c r="B221" s="117" t="s">
        <v>106</v>
      </c>
      <c r="C221" s="117" t="s">
        <v>159</v>
      </c>
      <c r="D221" s="117" t="s">
        <v>134</v>
      </c>
      <c r="E221" s="117"/>
      <c r="F221" s="117"/>
      <c r="G221" s="117"/>
      <c r="H221" s="118"/>
      <c r="I221" s="118"/>
      <c r="J221" s="313" t="s">
        <v>404</v>
      </c>
      <c r="K221" s="150"/>
      <c r="L221" s="150"/>
      <c r="M221" s="150"/>
      <c r="N221" s="150">
        <f t="shared" si="85"/>
        <v>0</v>
      </c>
      <c r="O221" s="150"/>
      <c r="P221" s="150"/>
      <c r="Q221" s="276"/>
      <c r="R221" s="150"/>
      <c r="S221" s="157"/>
      <c r="T221" s="150"/>
      <c r="U221" s="151" t="e">
        <f t="shared" si="84"/>
        <v>#DIV/0!</v>
      </c>
      <c r="V221" s="117"/>
      <c r="W221" s="327"/>
      <c r="X221" s="327"/>
      <c r="Y221" s="105" t="s">
        <v>92</v>
      </c>
    </row>
    <row r="222" spans="1:25" s="126" customFormat="1" ht="22.5" customHeight="1" thickTop="1" thickBot="1" x14ac:dyDescent="0.3">
      <c r="A222" s="116" t="s">
        <v>89</v>
      </c>
      <c r="B222" s="117" t="s">
        <v>106</v>
      </c>
      <c r="C222" s="117" t="s">
        <v>159</v>
      </c>
      <c r="D222" s="117" t="s">
        <v>159</v>
      </c>
      <c r="E222" s="117"/>
      <c r="F222" s="117"/>
      <c r="G222" s="117"/>
      <c r="H222" s="118"/>
      <c r="I222" s="118"/>
      <c r="J222" s="313" t="s">
        <v>405</v>
      </c>
      <c r="K222" s="150">
        <f>+K223+K224</f>
        <v>0</v>
      </c>
      <c r="L222" s="150">
        <f>+L223+L224</f>
        <v>0</v>
      </c>
      <c r="M222" s="150">
        <f>+M223+M224</f>
        <v>0</v>
      </c>
      <c r="N222" s="150">
        <f t="shared" si="85"/>
        <v>0</v>
      </c>
      <c r="O222" s="150">
        <f t="shared" ref="O222:T222" si="91">+O223+O224</f>
        <v>0</v>
      </c>
      <c r="P222" s="150">
        <f t="shared" si="91"/>
        <v>0</v>
      </c>
      <c r="Q222" s="276">
        <f t="shared" si="91"/>
        <v>0</v>
      </c>
      <c r="R222" s="150">
        <f t="shared" si="91"/>
        <v>0</v>
      </c>
      <c r="S222" s="157">
        <f>+S223+S224</f>
        <v>0</v>
      </c>
      <c r="T222" s="150">
        <f t="shared" si="91"/>
        <v>0</v>
      </c>
      <c r="U222" s="151" t="e">
        <f t="shared" si="84"/>
        <v>#DIV/0!</v>
      </c>
      <c r="V222" s="117"/>
      <c r="W222" s="327"/>
      <c r="X222" s="327"/>
      <c r="Y222" s="105" t="s">
        <v>92</v>
      </c>
    </row>
    <row r="223" spans="1:25" s="126" customFormat="1" ht="22.5" customHeight="1" thickTop="1" thickBot="1" x14ac:dyDescent="0.3">
      <c r="A223" s="125" t="s">
        <v>89</v>
      </c>
      <c r="B223" s="305" t="s">
        <v>106</v>
      </c>
      <c r="C223" s="305" t="s">
        <v>159</v>
      </c>
      <c r="D223" s="305" t="s">
        <v>159</v>
      </c>
      <c r="E223" s="121" t="s">
        <v>93</v>
      </c>
      <c r="F223" s="305"/>
      <c r="G223" s="305"/>
      <c r="H223" s="122"/>
      <c r="I223" s="122"/>
      <c r="J223" s="314" t="s">
        <v>406</v>
      </c>
      <c r="K223" s="146"/>
      <c r="L223" s="146"/>
      <c r="M223" s="146"/>
      <c r="N223" s="146">
        <f t="shared" si="85"/>
        <v>0</v>
      </c>
      <c r="O223" s="146"/>
      <c r="P223" s="146"/>
      <c r="Q223" s="274"/>
      <c r="R223" s="146"/>
      <c r="S223" s="157"/>
      <c r="T223" s="146"/>
      <c r="U223" s="147" t="e">
        <f t="shared" si="84"/>
        <v>#DIV/0!</v>
      </c>
      <c r="V223" s="305"/>
      <c r="W223" s="339"/>
      <c r="X223" s="339"/>
      <c r="Y223" s="105" t="s">
        <v>92</v>
      </c>
    </row>
    <row r="224" spans="1:25" s="126" customFormat="1" ht="22.5" customHeight="1" thickTop="1" thickBot="1" x14ac:dyDescent="0.3">
      <c r="A224" s="125" t="s">
        <v>89</v>
      </c>
      <c r="B224" s="305" t="s">
        <v>106</v>
      </c>
      <c r="C224" s="305" t="s">
        <v>159</v>
      </c>
      <c r="D224" s="305" t="s">
        <v>159</v>
      </c>
      <c r="E224" s="121" t="s">
        <v>106</v>
      </c>
      <c r="F224" s="305"/>
      <c r="G224" s="305"/>
      <c r="H224" s="122"/>
      <c r="I224" s="122"/>
      <c r="J224" s="314" t="s">
        <v>407</v>
      </c>
      <c r="K224" s="146"/>
      <c r="L224" s="146"/>
      <c r="M224" s="146"/>
      <c r="N224" s="146">
        <f t="shared" si="85"/>
        <v>0</v>
      </c>
      <c r="O224" s="146"/>
      <c r="P224" s="146"/>
      <c r="Q224" s="274"/>
      <c r="R224" s="146"/>
      <c r="S224" s="157"/>
      <c r="T224" s="146"/>
      <c r="U224" s="147" t="e">
        <f t="shared" si="84"/>
        <v>#DIV/0!</v>
      </c>
      <c r="V224" s="125"/>
      <c r="W224" s="339"/>
      <c r="X224" s="339"/>
      <c r="Y224" s="105" t="s">
        <v>92</v>
      </c>
    </row>
    <row r="225" spans="1:25" s="126" customFormat="1" ht="22.5" customHeight="1" thickTop="1" thickBot="1" x14ac:dyDescent="0.3">
      <c r="A225" s="116" t="s">
        <v>89</v>
      </c>
      <c r="B225" s="117" t="s">
        <v>106</v>
      </c>
      <c r="C225" s="117" t="s">
        <v>159</v>
      </c>
      <c r="D225" s="117" t="s">
        <v>182</v>
      </c>
      <c r="E225" s="117"/>
      <c r="F225" s="117"/>
      <c r="G225" s="117"/>
      <c r="H225" s="118"/>
      <c r="I225" s="118"/>
      <c r="J225" s="313" t="s">
        <v>408</v>
      </c>
      <c r="K225" s="150"/>
      <c r="L225" s="150"/>
      <c r="M225" s="150"/>
      <c r="N225" s="150">
        <f t="shared" si="85"/>
        <v>0</v>
      </c>
      <c r="O225" s="150"/>
      <c r="P225" s="150"/>
      <c r="Q225" s="276"/>
      <c r="R225" s="150"/>
      <c r="S225" s="157"/>
      <c r="T225" s="150"/>
      <c r="U225" s="151" t="e">
        <f t="shared" si="84"/>
        <v>#DIV/0!</v>
      </c>
      <c r="V225" s="117"/>
      <c r="W225" s="327"/>
      <c r="X225" s="327"/>
      <c r="Y225" s="105" t="s">
        <v>92</v>
      </c>
    </row>
    <row r="226" spans="1:25" s="126" customFormat="1" ht="22.5" customHeight="1" thickTop="1" thickBot="1" x14ac:dyDescent="0.3">
      <c r="A226" s="116" t="s">
        <v>89</v>
      </c>
      <c r="B226" s="117" t="s">
        <v>106</v>
      </c>
      <c r="C226" s="117" t="s">
        <v>159</v>
      </c>
      <c r="D226" s="117" t="s">
        <v>186</v>
      </c>
      <c r="E226" s="117"/>
      <c r="F226" s="117"/>
      <c r="G226" s="117"/>
      <c r="H226" s="118"/>
      <c r="I226" s="118"/>
      <c r="J226" s="313" t="s">
        <v>409</v>
      </c>
      <c r="K226" s="150"/>
      <c r="L226" s="150"/>
      <c r="M226" s="150"/>
      <c r="N226" s="150">
        <f t="shared" si="85"/>
        <v>0</v>
      </c>
      <c r="O226" s="150"/>
      <c r="P226" s="150"/>
      <c r="Q226" s="276"/>
      <c r="R226" s="150"/>
      <c r="S226" s="157"/>
      <c r="T226" s="150"/>
      <c r="U226" s="151" t="e">
        <f t="shared" si="84"/>
        <v>#DIV/0!</v>
      </c>
      <c r="V226" s="117"/>
      <c r="W226" s="327"/>
      <c r="X226" s="327"/>
      <c r="Y226" s="105" t="s">
        <v>92</v>
      </c>
    </row>
    <row r="227" spans="1:25" s="126" customFormat="1" ht="22.5" customHeight="1" thickTop="1" thickBot="1" x14ac:dyDescent="0.3">
      <c r="A227" s="116" t="s">
        <v>89</v>
      </c>
      <c r="B227" s="117" t="s">
        <v>106</v>
      </c>
      <c r="C227" s="117" t="s">
        <v>159</v>
      </c>
      <c r="D227" s="117" t="s">
        <v>190</v>
      </c>
      <c r="E227" s="117"/>
      <c r="F227" s="117"/>
      <c r="G227" s="117"/>
      <c r="H227" s="118"/>
      <c r="I227" s="118"/>
      <c r="J227" s="313" t="s">
        <v>410</v>
      </c>
      <c r="K227" s="150"/>
      <c r="L227" s="150"/>
      <c r="M227" s="150"/>
      <c r="N227" s="150">
        <f t="shared" si="85"/>
        <v>0</v>
      </c>
      <c r="O227" s="150"/>
      <c r="P227" s="150"/>
      <c r="Q227" s="276"/>
      <c r="R227" s="150"/>
      <c r="S227" s="157"/>
      <c r="T227" s="150"/>
      <c r="U227" s="151" t="e">
        <f t="shared" si="84"/>
        <v>#DIV/0!</v>
      </c>
      <c r="V227" s="117"/>
      <c r="W227" s="327"/>
      <c r="X227" s="327"/>
      <c r="Y227" s="105" t="s">
        <v>92</v>
      </c>
    </row>
    <row r="228" spans="1:25" s="126" customFormat="1" ht="22.5" customHeight="1" thickTop="1" thickBot="1" x14ac:dyDescent="0.3">
      <c r="A228" s="116" t="s">
        <v>89</v>
      </c>
      <c r="B228" s="117" t="s">
        <v>106</v>
      </c>
      <c r="C228" s="117" t="s">
        <v>159</v>
      </c>
      <c r="D228" s="117" t="s">
        <v>330</v>
      </c>
      <c r="E228" s="117"/>
      <c r="F228" s="117"/>
      <c r="G228" s="117"/>
      <c r="H228" s="118"/>
      <c r="I228" s="118"/>
      <c r="J228" s="313" t="s">
        <v>411</v>
      </c>
      <c r="K228" s="150"/>
      <c r="L228" s="150"/>
      <c r="M228" s="150"/>
      <c r="N228" s="150">
        <f t="shared" si="85"/>
        <v>0</v>
      </c>
      <c r="O228" s="150"/>
      <c r="P228" s="150"/>
      <c r="Q228" s="276"/>
      <c r="R228" s="150"/>
      <c r="S228" s="157"/>
      <c r="T228" s="150"/>
      <c r="U228" s="151" t="e">
        <f t="shared" si="84"/>
        <v>#DIV/0!</v>
      </c>
      <c r="V228" s="117"/>
      <c r="W228" s="327"/>
      <c r="X228" s="327"/>
      <c r="Y228" s="105" t="s">
        <v>92</v>
      </c>
    </row>
    <row r="229" spans="1:25" s="126" customFormat="1" ht="22.5" customHeight="1" thickTop="1" thickBot="1" x14ac:dyDescent="0.3">
      <c r="A229" s="116" t="s">
        <v>89</v>
      </c>
      <c r="B229" s="117" t="s">
        <v>106</v>
      </c>
      <c r="C229" s="117" t="s">
        <v>159</v>
      </c>
      <c r="D229" s="117" t="s">
        <v>332</v>
      </c>
      <c r="E229" s="117"/>
      <c r="F229" s="117"/>
      <c r="G229" s="117"/>
      <c r="H229" s="118"/>
      <c r="I229" s="118"/>
      <c r="J229" s="313" t="s">
        <v>412</v>
      </c>
      <c r="K229" s="150"/>
      <c r="L229" s="150"/>
      <c r="M229" s="150"/>
      <c r="N229" s="150">
        <f t="shared" si="85"/>
        <v>0</v>
      </c>
      <c r="O229" s="150"/>
      <c r="P229" s="150"/>
      <c r="Q229" s="276"/>
      <c r="R229" s="150"/>
      <c r="S229" s="157"/>
      <c r="T229" s="150"/>
      <c r="U229" s="151" t="e">
        <f t="shared" si="84"/>
        <v>#DIV/0!</v>
      </c>
      <c r="V229" s="117"/>
      <c r="W229" s="327"/>
      <c r="X229" s="327"/>
      <c r="Y229" s="105" t="s">
        <v>92</v>
      </c>
    </row>
    <row r="230" spans="1:25" s="126" customFormat="1" ht="22.5" customHeight="1" thickTop="1" thickBot="1" x14ac:dyDescent="0.3">
      <c r="A230" s="116" t="s">
        <v>89</v>
      </c>
      <c r="B230" s="117" t="s">
        <v>106</v>
      </c>
      <c r="C230" s="117" t="s">
        <v>159</v>
      </c>
      <c r="D230" s="117" t="s">
        <v>334</v>
      </c>
      <c r="E230" s="117"/>
      <c r="F230" s="117"/>
      <c r="G230" s="117"/>
      <c r="H230" s="118"/>
      <c r="I230" s="118"/>
      <c r="J230" s="313" t="s">
        <v>413</v>
      </c>
      <c r="K230" s="150"/>
      <c r="L230" s="150"/>
      <c r="M230" s="150"/>
      <c r="N230" s="150">
        <f t="shared" si="85"/>
        <v>0</v>
      </c>
      <c r="O230" s="150"/>
      <c r="P230" s="150"/>
      <c r="Q230" s="276"/>
      <c r="R230" s="150"/>
      <c r="S230" s="157"/>
      <c r="T230" s="150"/>
      <c r="U230" s="151" t="e">
        <f t="shared" si="84"/>
        <v>#DIV/0!</v>
      </c>
      <c r="V230" s="117"/>
      <c r="W230" s="327" t="s">
        <v>414</v>
      </c>
      <c r="X230" s="327"/>
      <c r="Y230" s="105" t="s">
        <v>92</v>
      </c>
    </row>
    <row r="231" spans="1:25" s="126" customFormat="1" ht="22.5" customHeight="1" thickTop="1" thickBot="1" x14ac:dyDescent="0.3">
      <c r="A231" s="116" t="s">
        <v>89</v>
      </c>
      <c r="B231" s="117" t="s">
        <v>106</v>
      </c>
      <c r="C231" s="117" t="s">
        <v>159</v>
      </c>
      <c r="D231" s="117" t="s">
        <v>336</v>
      </c>
      <c r="E231" s="117"/>
      <c r="F231" s="117"/>
      <c r="G231" s="117"/>
      <c r="H231" s="118"/>
      <c r="I231" s="118"/>
      <c r="J231" s="313" t="s">
        <v>43</v>
      </c>
      <c r="K231" s="150">
        <f>+K232+K233+K234</f>
        <v>0</v>
      </c>
      <c r="L231" s="150">
        <f>+L232+L233+L234</f>
        <v>0</v>
      </c>
      <c r="M231" s="150">
        <f>+M232+M233+M234</f>
        <v>0</v>
      </c>
      <c r="N231" s="150">
        <f t="shared" si="85"/>
        <v>0</v>
      </c>
      <c r="O231" s="150">
        <f t="shared" ref="O231:T231" si="92">+O232+O233+O234</f>
        <v>0</v>
      </c>
      <c r="P231" s="150">
        <f t="shared" si="92"/>
        <v>0</v>
      </c>
      <c r="Q231" s="276">
        <f t="shared" si="92"/>
        <v>0</v>
      </c>
      <c r="R231" s="150">
        <f t="shared" si="92"/>
        <v>0</v>
      </c>
      <c r="S231" s="157">
        <f>+S232+S233+S234</f>
        <v>0</v>
      </c>
      <c r="T231" s="150">
        <f t="shared" si="92"/>
        <v>0</v>
      </c>
      <c r="U231" s="151" t="e">
        <f t="shared" si="84"/>
        <v>#DIV/0!</v>
      </c>
      <c r="V231" s="117"/>
      <c r="W231" s="327" t="s">
        <v>415</v>
      </c>
      <c r="X231" s="327"/>
      <c r="Y231" s="105" t="s">
        <v>92</v>
      </c>
    </row>
    <row r="232" spans="1:25" s="126" customFormat="1" ht="22.5" customHeight="1" thickTop="1" thickBot="1" x14ac:dyDescent="0.3">
      <c r="A232" s="125" t="s">
        <v>89</v>
      </c>
      <c r="B232" s="305" t="s">
        <v>106</v>
      </c>
      <c r="C232" s="305" t="s">
        <v>159</v>
      </c>
      <c r="D232" s="305" t="s">
        <v>336</v>
      </c>
      <c r="E232" s="121" t="s">
        <v>93</v>
      </c>
      <c r="F232" s="305"/>
      <c r="G232" s="305"/>
      <c r="H232" s="122"/>
      <c r="I232" s="122"/>
      <c r="J232" s="314" t="s">
        <v>416</v>
      </c>
      <c r="K232" s="146"/>
      <c r="L232" s="146"/>
      <c r="M232" s="146"/>
      <c r="N232" s="146">
        <f t="shared" si="85"/>
        <v>0</v>
      </c>
      <c r="O232" s="146"/>
      <c r="P232" s="146"/>
      <c r="Q232" s="274"/>
      <c r="R232" s="146"/>
      <c r="S232" s="157"/>
      <c r="T232" s="146"/>
      <c r="U232" s="147" t="e">
        <f t="shared" si="84"/>
        <v>#DIV/0!</v>
      </c>
      <c r="V232" s="125"/>
      <c r="W232" s="339" t="s">
        <v>417</v>
      </c>
      <c r="X232" s="339"/>
      <c r="Y232" s="105" t="s">
        <v>92</v>
      </c>
    </row>
    <row r="233" spans="1:25" s="126" customFormat="1" ht="22.5" customHeight="1" thickTop="1" thickBot="1" x14ac:dyDescent="0.3">
      <c r="A233" s="125" t="s">
        <v>89</v>
      </c>
      <c r="B233" s="305" t="s">
        <v>106</v>
      </c>
      <c r="C233" s="305" t="s">
        <v>159</v>
      </c>
      <c r="D233" s="305" t="s">
        <v>336</v>
      </c>
      <c r="E233" s="121" t="s">
        <v>106</v>
      </c>
      <c r="F233" s="305"/>
      <c r="G233" s="305"/>
      <c r="H233" s="122"/>
      <c r="I233" s="122"/>
      <c r="J233" s="314" t="s">
        <v>418</v>
      </c>
      <c r="K233" s="146"/>
      <c r="L233" s="146"/>
      <c r="M233" s="146"/>
      <c r="N233" s="146">
        <f t="shared" si="85"/>
        <v>0</v>
      </c>
      <c r="O233" s="146"/>
      <c r="P233" s="146"/>
      <c r="Q233" s="274"/>
      <c r="R233" s="146"/>
      <c r="S233" s="157"/>
      <c r="T233" s="146"/>
      <c r="U233" s="147" t="e">
        <f t="shared" si="84"/>
        <v>#DIV/0!</v>
      </c>
      <c r="V233" s="305"/>
      <c r="W233" s="339" t="s">
        <v>419</v>
      </c>
      <c r="X233" s="339"/>
      <c r="Y233" s="105" t="s">
        <v>92</v>
      </c>
    </row>
    <row r="234" spans="1:25" s="126" customFormat="1" ht="22.5" customHeight="1" thickTop="1" thickBot="1" x14ac:dyDescent="0.3">
      <c r="A234" s="125" t="s">
        <v>89</v>
      </c>
      <c r="B234" s="305" t="s">
        <v>106</v>
      </c>
      <c r="C234" s="305" t="s">
        <v>159</v>
      </c>
      <c r="D234" s="305" t="s">
        <v>336</v>
      </c>
      <c r="E234" s="121" t="s">
        <v>130</v>
      </c>
      <c r="F234" s="305"/>
      <c r="G234" s="305"/>
      <c r="H234" s="122"/>
      <c r="I234" s="122"/>
      <c r="J234" s="314" t="s">
        <v>420</v>
      </c>
      <c r="K234" s="146"/>
      <c r="L234" s="146"/>
      <c r="M234" s="146"/>
      <c r="N234" s="146">
        <f t="shared" si="85"/>
        <v>0</v>
      </c>
      <c r="O234" s="146"/>
      <c r="P234" s="146"/>
      <c r="Q234" s="274"/>
      <c r="R234" s="146"/>
      <c r="S234" s="157"/>
      <c r="T234" s="146"/>
      <c r="U234" s="147" t="e">
        <f t="shared" si="84"/>
        <v>#DIV/0!</v>
      </c>
      <c r="V234" s="125"/>
      <c r="W234" s="339" t="s">
        <v>421</v>
      </c>
      <c r="X234" s="339"/>
      <c r="Y234" s="105" t="s">
        <v>92</v>
      </c>
    </row>
    <row r="235" spans="1:25" s="126" customFormat="1" ht="22.5" customHeight="1" thickTop="1" thickBot="1" x14ac:dyDescent="0.3">
      <c r="A235" s="116" t="s">
        <v>89</v>
      </c>
      <c r="B235" s="117" t="s">
        <v>106</v>
      </c>
      <c r="C235" s="117" t="s">
        <v>159</v>
      </c>
      <c r="D235" s="117" t="s">
        <v>422</v>
      </c>
      <c r="E235" s="117"/>
      <c r="F235" s="117"/>
      <c r="G235" s="117"/>
      <c r="H235" s="118"/>
      <c r="I235" s="118"/>
      <c r="J235" s="313" t="s">
        <v>423</v>
      </c>
      <c r="K235" s="150">
        <f>+K236+K239</f>
        <v>0</v>
      </c>
      <c r="L235" s="150">
        <f>+L236+L239</f>
        <v>0</v>
      </c>
      <c r="M235" s="150">
        <f>+M236+M239</f>
        <v>0</v>
      </c>
      <c r="N235" s="150">
        <f t="shared" si="85"/>
        <v>0</v>
      </c>
      <c r="O235" s="150">
        <f t="shared" ref="O235:T235" si="93">+O236+O239</f>
        <v>0</v>
      </c>
      <c r="P235" s="150">
        <f t="shared" si="93"/>
        <v>0</v>
      </c>
      <c r="Q235" s="276">
        <f t="shared" si="93"/>
        <v>0</v>
      </c>
      <c r="R235" s="150">
        <f t="shared" si="93"/>
        <v>0</v>
      </c>
      <c r="S235" s="157">
        <f>+S236+S239</f>
        <v>0</v>
      </c>
      <c r="T235" s="150">
        <f t="shared" si="93"/>
        <v>0</v>
      </c>
      <c r="U235" s="151" t="e">
        <f t="shared" si="84"/>
        <v>#DIV/0!</v>
      </c>
      <c r="V235" s="117"/>
      <c r="W235" s="332" t="s">
        <v>424</v>
      </c>
      <c r="X235" s="332"/>
      <c r="Y235" s="105" t="s">
        <v>92</v>
      </c>
    </row>
    <row r="236" spans="1:25" s="159" customFormat="1" ht="22.5" customHeight="1" thickTop="1" thickBot="1" x14ac:dyDescent="0.3">
      <c r="A236" s="125" t="s">
        <v>89</v>
      </c>
      <c r="B236" s="121" t="s">
        <v>106</v>
      </c>
      <c r="C236" s="121" t="s">
        <v>159</v>
      </c>
      <c r="D236" s="121" t="s">
        <v>422</v>
      </c>
      <c r="E236" s="121" t="s">
        <v>93</v>
      </c>
      <c r="F236" s="121"/>
      <c r="G236" s="121"/>
      <c r="H236" s="127"/>
      <c r="I236" s="127"/>
      <c r="J236" s="316" t="s">
        <v>425</v>
      </c>
      <c r="K236" s="157">
        <f>+K237+K238</f>
        <v>0</v>
      </c>
      <c r="L236" s="157">
        <f>+L237+L238</f>
        <v>0</v>
      </c>
      <c r="M236" s="157">
        <f>+M237+M238</f>
        <v>0</v>
      </c>
      <c r="N236" s="157">
        <f t="shared" si="85"/>
        <v>0</v>
      </c>
      <c r="O236" s="157">
        <f t="shared" ref="O236:T236" si="94">+O237+O238</f>
        <v>0</v>
      </c>
      <c r="P236" s="157">
        <f t="shared" si="94"/>
        <v>0</v>
      </c>
      <c r="Q236" s="280">
        <f t="shared" si="94"/>
        <v>0</v>
      </c>
      <c r="R236" s="157">
        <f t="shared" si="94"/>
        <v>0</v>
      </c>
      <c r="S236" s="157">
        <f>+S237+S238</f>
        <v>0</v>
      </c>
      <c r="T236" s="157">
        <f t="shared" si="94"/>
        <v>0</v>
      </c>
      <c r="U236" s="158" t="e">
        <f t="shared" si="84"/>
        <v>#DIV/0!</v>
      </c>
      <c r="V236" s="121"/>
      <c r="W236" s="337" t="s">
        <v>426</v>
      </c>
      <c r="X236" s="337"/>
      <c r="Y236" s="105" t="s">
        <v>92</v>
      </c>
    </row>
    <row r="237" spans="1:25" s="9" customFormat="1" ht="22.5" customHeight="1" thickTop="1" thickBot="1" x14ac:dyDescent="0.25">
      <c r="A237" s="130" t="s">
        <v>89</v>
      </c>
      <c r="B237" s="127" t="s">
        <v>106</v>
      </c>
      <c r="C237" s="127" t="s">
        <v>159</v>
      </c>
      <c r="D237" s="127" t="s">
        <v>422</v>
      </c>
      <c r="E237" s="127" t="s">
        <v>93</v>
      </c>
      <c r="F237" s="121" t="s">
        <v>93</v>
      </c>
      <c r="G237" s="127"/>
      <c r="H237" s="127"/>
      <c r="I237" s="127"/>
      <c r="J237" s="317" t="s">
        <v>427</v>
      </c>
      <c r="K237" s="157"/>
      <c r="L237" s="157"/>
      <c r="M237" s="157"/>
      <c r="N237" s="157">
        <f t="shared" si="85"/>
        <v>0</v>
      </c>
      <c r="O237" s="157"/>
      <c r="P237" s="157"/>
      <c r="Q237" s="280"/>
      <c r="R237" s="157"/>
      <c r="S237" s="157"/>
      <c r="T237" s="157"/>
      <c r="U237" s="158" t="e">
        <f t="shared" si="84"/>
        <v>#DIV/0!</v>
      </c>
      <c r="V237" s="121"/>
      <c r="W237" s="337"/>
      <c r="X237" s="337"/>
      <c r="Y237" s="105"/>
    </row>
    <row r="238" spans="1:25" s="9" customFormat="1" ht="22.5" customHeight="1" thickTop="1" thickBot="1" x14ac:dyDescent="0.25">
      <c r="A238" s="130" t="s">
        <v>89</v>
      </c>
      <c r="B238" s="127" t="s">
        <v>106</v>
      </c>
      <c r="C238" s="127" t="s">
        <v>159</v>
      </c>
      <c r="D238" s="127" t="s">
        <v>422</v>
      </c>
      <c r="E238" s="127" t="s">
        <v>93</v>
      </c>
      <c r="F238" s="121" t="s">
        <v>106</v>
      </c>
      <c r="G238" s="127"/>
      <c r="H238" s="127"/>
      <c r="I238" s="127"/>
      <c r="J238" s="317" t="s">
        <v>428</v>
      </c>
      <c r="K238" s="157"/>
      <c r="L238" s="157"/>
      <c r="M238" s="157"/>
      <c r="N238" s="157">
        <f t="shared" si="85"/>
        <v>0</v>
      </c>
      <c r="O238" s="157"/>
      <c r="P238" s="157"/>
      <c r="Q238" s="280"/>
      <c r="R238" s="157"/>
      <c r="S238" s="157"/>
      <c r="T238" s="157"/>
      <c r="U238" s="158" t="e">
        <f t="shared" si="84"/>
        <v>#DIV/0!</v>
      </c>
      <c r="V238" s="121"/>
      <c r="W238" s="337"/>
      <c r="X238" s="337"/>
      <c r="Y238" s="105"/>
    </row>
    <row r="239" spans="1:25" s="159" customFormat="1" ht="22.5" customHeight="1" thickTop="1" thickBot="1" x14ac:dyDescent="0.3">
      <c r="A239" s="125" t="s">
        <v>89</v>
      </c>
      <c r="B239" s="121" t="s">
        <v>106</v>
      </c>
      <c r="C239" s="121" t="s">
        <v>159</v>
      </c>
      <c r="D239" s="121" t="s">
        <v>422</v>
      </c>
      <c r="E239" s="121" t="s">
        <v>106</v>
      </c>
      <c r="F239" s="121"/>
      <c r="G239" s="121"/>
      <c r="H239" s="127"/>
      <c r="I239" s="127"/>
      <c r="J239" s="316" t="s">
        <v>429</v>
      </c>
      <c r="K239" s="157"/>
      <c r="L239" s="157"/>
      <c r="M239" s="157"/>
      <c r="N239" s="157">
        <f t="shared" si="85"/>
        <v>0</v>
      </c>
      <c r="O239" s="157"/>
      <c r="P239" s="157"/>
      <c r="Q239" s="280"/>
      <c r="R239" s="157"/>
      <c r="S239" s="157"/>
      <c r="T239" s="157"/>
      <c r="U239" s="158" t="e">
        <f t="shared" si="84"/>
        <v>#DIV/0!</v>
      </c>
      <c r="V239" s="121"/>
      <c r="W239" s="337"/>
      <c r="X239" s="337"/>
      <c r="Y239" s="105" t="s">
        <v>92</v>
      </c>
    </row>
    <row r="240" spans="1:25" s="126" customFormat="1" ht="22.5" customHeight="1" thickTop="1" thickBot="1" x14ac:dyDescent="0.3">
      <c r="A240" s="116">
        <v>1</v>
      </c>
      <c r="B240" s="117" t="s">
        <v>106</v>
      </c>
      <c r="C240" s="117" t="s">
        <v>159</v>
      </c>
      <c r="D240" s="117" t="s">
        <v>430</v>
      </c>
      <c r="E240" s="117"/>
      <c r="F240" s="117"/>
      <c r="G240" s="117"/>
      <c r="H240" s="118"/>
      <c r="I240" s="118"/>
      <c r="J240" s="313" t="s">
        <v>431</v>
      </c>
      <c r="K240" s="150">
        <f>+K241+K242</f>
        <v>0</v>
      </c>
      <c r="L240" s="150">
        <f>+L241+L242</f>
        <v>0</v>
      </c>
      <c r="M240" s="150">
        <f>+M241+M242</f>
        <v>0</v>
      </c>
      <c r="N240" s="150">
        <f t="shared" si="85"/>
        <v>0</v>
      </c>
      <c r="O240" s="150">
        <f t="shared" ref="O240:T240" si="95">+O241+O242</f>
        <v>0</v>
      </c>
      <c r="P240" s="150">
        <f t="shared" si="95"/>
        <v>0</v>
      </c>
      <c r="Q240" s="276">
        <f t="shared" si="95"/>
        <v>0</v>
      </c>
      <c r="R240" s="150">
        <f t="shared" si="95"/>
        <v>0</v>
      </c>
      <c r="S240" s="157">
        <f>+S241+S242</f>
        <v>0</v>
      </c>
      <c r="T240" s="150">
        <f t="shared" si="95"/>
        <v>0</v>
      </c>
      <c r="U240" s="151" t="e">
        <f t="shared" si="84"/>
        <v>#DIV/0!</v>
      </c>
      <c r="V240" s="117"/>
      <c r="W240" s="332"/>
      <c r="X240" s="332"/>
      <c r="Y240" s="105"/>
    </row>
    <row r="241" spans="1:25" s="156" customFormat="1" ht="22.5" customHeight="1" thickTop="1" thickBot="1" x14ac:dyDescent="0.25">
      <c r="A241" s="130">
        <v>1</v>
      </c>
      <c r="B241" s="127" t="s">
        <v>106</v>
      </c>
      <c r="C241" s="127" t="s">
        <v>159</v>
      </c>
      <c r="D241" s="127" t="s">
        <v>430</v>
      </c>
      <c r="E241" s="121" t="s">
        <v>93</v>
      </c>
      <c r="F241" s="127"/>
      <c r="G241" s="127"/>
      <c r="H241" s="127"/>
      <c r="I241" s="127"/>
      <c r="J241" s="317" t="s">
        <v>432</v>
      </c>
      <c r="K241" s="154"/>
      <c r="L241" s="154"/>
      <c r="M241" s="154"/>
      <c r="N241" s="154">
        <f t="shared" si="85"/>
        <v>0</v>
      </c>
      <c r="O241" s="154"/>
      <c r="P241" s="154"/>
      <c r="Q241" s="278"/>
      <c r="R241" s="154"/>
      <c r="S241" s="154"/>
      <c r="T241" s="154"/>
      <c r="U241" s="155" t="e">
        <f t="shared" si="84"/>
        <v>#DIV/0!</v>
      </c>
      <c r="V241" s="127"/>
      <c r="W241" s="338"/>
      <c r="X241" s="338"/>
      <c r="Y241" s="137"/>
    </row>
    <row r="242" spans="1:25" s="156" customFormat="1" ht="22.5" customHeight="1" thickTop="1" thickBot="1" x14ac:dyDescent="0.25">
      <c r="A242" s="130">
        <v>1</v>
      </c>
      <c r="B242" s="127" t="s">
        <v>106</v>
      </c>
      <c r="C242" s="127" t="s">
        <v>159</v>
      </c>
      <c r="D242" s="127" t="s">
        <v>430</v>
      </c>
      <c r="E242" s="121" t="s">
        <v>106</v>
      </c>
      <c r="F242" s="127"/>
      <c r="G242" s="127"/>
      <c r="H242" s="127"/>
      <c r="I242" s="127"/>
      <c r="J242" s="317" t="s">
        <v>433</v>
      </c>
      <c r="K242" s="154"/>
      <c r="L242" s="154"/>
      <c r="M242" s="154"/>
      <c r="N242" s="154">
        <f t="shared" si="85"/>
        <v>0</v>
      </c>
      <c r="O242" s="154"/>
      <c r="P242" s="154"/>
      <c r="Q242" s="278"/>
      <c r="R242" s="154"/>
      <c r="S242" s="154"/>
      <c r="T242" s="154"/>
      <c r="U242" s="155" t="e">
        <f t="shared" si="84"/>
        <v>#DIV/0!</v>
      </c>
      <c r="V242" s="127"/>
      <c r="W242" s="338"/>
      <c r="X242" s="338"/>
      <c r="Y242" s="137"/>
    </row>
    <row r="243" spans="1:25" s="126" customFormat="1" ht="22.5" customHeight="1" thickTop="1" thickBot="1" x14ac:dyDescent="0.3">
      <c r="A243" s="111" t="s">
        <v>89</v>
      </c>
      <c r="B243" s="112" t="s">
        <v>106</v>
      </c>
      <c r="C243" s="112" t="s">
        <v>182</v>
      </c>
      <c r="D243" s="112"/>
      <c r="E243" s="112"/>
      <c r="F243" s="112"/>
      <c r="G243" s="112"/>
      <c r="H243" s="113"/>
      <c r="I243" s="113"/>
      <c r="J243" s="312" t="s">
        <v>434</v>
      </c>
      <c r="K243" s="253">
        <f t="shared" ref="K243:T243" si="96">+K244+K246+K247+K253+K254+K255</f>
        <v>1860178112</v>
      </c>
      <c r="L243" s="160">
        <f t="shared" si="96"/>
        <v>0</v>
      </c>
      <c r="M243" s="160">
        <f t="shared" si="96"/>
        <v>0</v>
      </c>
      <c r="N243" s="160">
        <f t="shared" si="96"/>
        <v>1860178112</v>
      </c>
      <c r="O243" s="253">
        <f>+O244+O246+O247+O253+O254+O255</f>
        <v>995721900</v>
      </c>
      <c r="P243" s="160">
        <f t="shared" si="96"/>
        <v>864456212</v>
      </c>
      <c r="Q243" s="281">
        <f t="shared" si="96"/>
        <v>0</v>
      </c>
      <c r="R243" s="160">
        <f t="shared" si="96"/>
        <v>0</v>
      </c>
      <c r="S243" s="157">
        <f t="shared" si="96"/>
        <v>10088820035.35</v>
      </c>
      <c r="T243" s="160">
        <f t="shared" si="96"/>
        <v>1160285104.9200001</v>
      </c>
      <c r="U243" s="161">
        <f t="shared" si="84"/>
        <v>0.11500701775376129</v>
      </c>
      <c r="V243" s="112"/>
      <c r="W243" s="334" t="s">
        <v>435</v>
      </c>
      <c r="X243" s="334" t="s">
        <v>436</v>
      </c>
      <c r="Y243" s="105" t="s">
        <v>92</v>
      </c>
    </row>
    <row r="244" spans="1:25" s="126" customFormat="1" ht="22.5" customHeight="1" thickTop="1" thickBot="1" x14ac:dyDescent="0.3">
      <c r="A244" s="116" t="s">
        <v>89</v>
      </c>
      <c r="B244" s="117" t="s">
        <v>106</v>
      </c>
      <c r="C244" s="117" t="s">
        <v>182</v>
      </c>
      <c r="D244" s="117" t="s">
        <v>93</v>
      </c>
      <c r="E244" s="117"/>
      <c r="F244" s="117"/>
      <c r="G244" s="117"/>
      <c r="H244" s="118"/>
      <c r="I244" s="118"/>
      <c r="J244" s="313" t="s">
        <v>437</v>
      </c>
      <c r="K244" s="150">
        <f>+K245</f>
        <v>0</v>
      </c>
      <c r="L244" s="150">
        <f>+L245</f>
        <v>0</v>
      </c>
      <c r="M244" s="150">
        <f>+M245</f>
        <v>0</v>
      </c>
      <c r="N244" s="150">
        <f t="shared" ref="N244:N301" si="97">K244+L244-M244</f>
        <v>0</v>
      </c>
      <c r="O244" s="150">
        <f t="shared" ref="O244:T244" si="98">+O245</f>
        <v>0</v>
      </c>
      <c r="P244" s="150">
        <f t="shared" si="98"/>
        <v>0</v>
      </c>
      <c r="Q244" s="276">
        <f t="shared" si="98"/>
        <v>0</v>
      </c>
      <c r="R244" s="150">
        <f t="shared" si="98"/>
        <v>0</v>
      </c>
      <c r="S244" s="157">
        <f t="shared" si="98"/>
        <v>0</v>
      </c>
      <c r="T244" s="150">
        <f t="shared" si="98"/>
        <v>0</v>
      </c>
      <c r="U244" s="151" t="e">
        <f t="shared" si="84"/>
        <v>#DIV/0!</v>
      </c>
      <c r="V244" s="117"/>
      <c r="W244" s="327"/>
      <c r="X244" s="327"/>
      <c r="Y244" s="105" t="s">
        <v>92</v>
      </c>
    </row>
    <row r="245" spans="1:25" s="126" customFormat="1" ht="22.5" customHeight="1" thickTop="1" thickBot="1" x14ac:dyDescent="0.3">
      <c r="A245" s="125" t="s">
        <v>89</v>
      </c>
      <c r="B245" s="305" t="s">
        <v>106</v>
      </c>
      <c r="C245" s="305" t="s">
        <v>182</v>
      </c>
      <c r="D245" s="305" t="s">
        <v>93</v>
      </c>
      <c r="E245" s="121" t="s">
        <v>93</v>
      </c>
      <c r="F245" s="305"/>
      <c r="G245" s="305"/>
      <c r="H245" s="122"/>
      <c r="I245" s="122"/>
      <c r="J245" s="314" t="s">
        <v>438</v>
      </c>
      <c r="K245" s="198">
        <v>0</v>
      </c>
      <c r="L245" s="146"/>
      <c r="M245" s="146"/>
      <c r="N245" s="146">
        <f t="shared" si="97"/>
        <v>0</v>
      </c>
      <c r="O245" s="146"/>
      <c r="P245" s="146"/>
      <c r="Q245" s="274"/>
      <c r="R245" s="146"/>
      <c r="S245" s="157"/>
      <c r="T245" s="146">
        <v>0</v>
      </c>
      <c r="U245" s="147" t="e">
        <f t="shared" si="84"/>
        <v>#DIV/0!</v>
      </c>
      <c r="V245" s="305"/>
      <c r="W245" s="339"/>
      <c r="X245" s="339"/>
      <c r="Y245" s="105" t="s">
        <v>92</v>
      </c>
    </row>
    <row r="246" spans="1:25" s="126" customFormat="1" ht="22.5" customHeight="1" thickTop="1" thickBot="1" x14ac:dyDescent="0.3">
      <c r="A246" s="116" t="s">
        <v>89</v>
      </c>
      <c r="B246" s="117" t="s">
        <v>106</v>
      </c>
      <c r="C246" s="117" t="s">
        <v>182</v>
      </c>
      <c r="D246" s="117" t="s">
        <v>106</v>
      </c>
      <c r="E246" s="117"/>
      <c r="F246" s="117"/>
      <c r="G246" s="117"/>
      <c r="H246" s="118"/>
      <c r="I246" s="118"/>
      <c r="J246" s="313" t="s">
        <v>439</v>
      </c>
      <c r="K246" s="251">
        <v>0</v>
      </c>
      <c r="L246" s="150"/>
      <c r="M246" s="150"/>
      <c r="N246" s="150">
        <f t="shared" si="97"/>
        <v>0</v>
      </c>
      <c r="O246" s="150"/>
      <c r="P246" s="150"/>
      <c r="Q246" s="276"/>
      <c r="R246" s="150"/>
      <c r="S246" s="157"/>
      <c r="T246" s="150"/>
      <c r="U246" s="151" t="e">
        <f t="shared" si="84"/>
        <v>#DIV/0!</v>
      </c>
      <c r="V246" s="117"/>
      <c r="W246" s="327"/>
      <c r="X246" s="327"/>
      <c r="Y246" s="105" t="s">
        <v>92</v>
      </c>
    </row>
    <row r="247" spans="1:25" s="126" customFormat="1" ht="22.5" customHeight="1" thickTop="1" thickBot="1" x14ac:dyDescent="0.3">
      <c r="A247" s="116" t="s">
        <v>89</v>
      </c>
      <c r="B247" s="117" t="s">
        <v>106</v>
      </c>
      <c r="C247" s="117" t="s">
        <v>182</v>
      </c>
      <c r="D247" s="117" t="s">
        <v>130</v>
      </c>
      <c r="E247" s="117"/>
      <c r="F247" s="117"/>
      <c r="G247" s="117"/>
      <c r="H247" s="118"/>
      <c r="I247" s="118"/>
      <c r="J247" s="313" t="s">
        <v>440</v>
      </c>
      <c r="K247" s="251">
        <f>+K248+K249+K250+K251+K252</f>
        <v>864456212</v>
      </c>
      <c r="L247" s="150">
        <f>+L248+L249+L250+L251+L252</f>
        <v>0</v>
      </c>
      <c r="M247" s="150">
        <f>+M248+M249+M250+M251+M252</f>
        <v>0</v>
      </c>
      <c r="N247" s="150">
        <f t="shared" si="97"/>
        <v>864456212</v>
      </c>
      <c r="O247" s="251">
        <f t="shared" ref="O247:T247" si="99">+O248+O249+O250+O251+O252</f>
        <v>0</v>
      </c>
      <c r="P247" s="150">
        <f t="shared" si="99"/>
        <v>864456212</v>
      </c>
      <c r="Q247" s="276">
        <f t="shared" si="99"/>
        <v>0</v>
      </c>
      <c r="R247" s="150">
        <f t="shared" si="99"/>
        <v>0</v>
      </c>
      <c r="S247" s="157">
        <f t="shared" si="99"/>
        <v>1926292826.27</v>
      </c>
      <c r="T247" s="150">
        <f t="shared" si="99"/>
        <v>466653660.20999998</v>
      </c>
      <c r="U247" s="151">
        <f t="shared" si="84"/>
        <v>0.24225478797717911</v>
      </c>
      <c r="V247" s="117"/>
      <c r="W247" s="327"/>
      <c r="X247" s="327"/>
      <c r="Y247" s="105" t="s">
        <v>92</v>
      </c>
    </row>
    <row r="248" spans="1:25" s="131" customFormat="1" ht="22.5" customHeight="1" thickTop="1" thickBot="1" x14ac:dyDescent="0.25">
      <c r="A248" s="130" t="s">
        <v>89</v>
      </c>
      <c r="B248" s="122" t="s">
        <v>106</v>
      </c>
      <c r="C248" s="122" t="s">
        <v>182</v>
      </c>
      <c r="D248" s="122" t="s">
        <v>130</v>
      </c>
      <c r="E248" s="121" t="s">
        <v>93</v>
      </c>
      <c r="F248" s="122"/>
      <c r="G248" s="122"/>
      <c r="H248" s="122"/>
      <c r="I248" s="122"/>
      <c r="J248" s="315" t="s">
        <v>441</v>
      </c>
      <c r="K248" s="254">
        <v>282564158</v>
      </c>
      <c r="L248" s="148"/>
      <c r="M248" s="148"/>
      <c r="N248" s="148">
        <f t="shared" si="97"/>
        <v>282564158</v>
      </c>
      <c r="O248" s="254"/>
      <c r="P248" s="148">
        <f>+N248</f>
        <v>282564158</v>
      </c>
      <c r="Q248" s="275"/>
      <c r="R248" s="148"/>
      <c r="S248" s="154">
        <v>418299338.30000001</v>
      </c>
      <c r="T248" s="148">
        <v>145156930</v>
      </c>
      <c r="U248" s="149">
        <f t="shared" si="84"/>
        <v>0.34701687693298461</v>
      </c>
      <c r="V248" s="130"/>
      <c r="W248" s="328"/>
      <c r="X248" s="328"/>
      <c r="Y248" s="137" t="s">
        <v>92</v>
      </c>
    </row>
    <row r="249" spans="1:25" s="131" customFormat="1" ht="22.5" customHeight="1" thickTop="1" thickBot="1" x14ac:dyDescent="0.25">
      <c r="A249" s="130" t="s">
        <v>89</v>
      </c>
      <c r="B249" s="122" t="s">
        <v>106</v>
      </c>
      <c r="C249" s="122" t="s">
        <v>182</v>
      </c>
      <c r="D249" s="122" t="s">
        <v>130</v>
      </c>
      <c r="E249" s="121" t="s">
        <v>106</v>
      </c>
      <c r="F249" s="122"/>
      <c r="G249" s="122"/>
      <c r="H249" s="122"/>
      <c r="I249" s="122"/>
      <c r="J249" s="315" t="s">
        <v>442</v>
      </c>
      <c r="K249" s="254">
        <v>581892054</v>
      </c>
      <c r="L249" s="148"/>
      <c r="M249" s="148"/>
      <c r="N249" s="148">
        <f t="shared" si="97"/>
        <v>581892054</v>
      </c>
      <c r="O249" s="254"/>
      <c r="P249" s="148">
        <f>+N249</f>
        <v>581892054</v>
      </c>
      <c r="Q249" s="275"/>
      <c r="R249" s="148"/>
      <c r="S249" s="154">
        <v>1507993487.97</v>
      </c>
      <c r="T249" s="148">
        <v>321496730.20999998</v>
      </c>
      <c r="U249" s="149">
        <f t="shared" si="84"/>
        <v>0.21319503882127894</v>
      </c>
      <c r="V249" s="130"/>
      <c r="W249" s="328"/>
      <c r="X249" s="328"/>
      <c r="Y249" s="137" t="s">
        <v>92</v>
      </c>
    </row>
    <row r="250" spans="1:25" s="131" customFormat="1" ht="22.5" customHeight="1" thickTop="1" thickBot="1" x14ac:dyDescent="0.25">
      <c r="A250" s="130" t="s">
        <v>89</v>
      </c>
      <c r="B250" s="122" t="s">
        <v>106</v>
      </c>
      <c r="C250" s="122" t="s">
        <v>182</v>
      </c>
      <c r="D250" s="122" t="s">
        <v>130</v>
      </c>
      <c r="E250" s="121" t="s">
        <v>130</v>
      </c>
      <c r="F250" s="122"/>
      <c r="G250" s="122"/>
      <c r="H250" s="122"/>
      <c r="I250" s="122"/>
      <c r="J250" s="315" t="s">
        <v>443</v>
      </c>
      <c r="K250" s="148"/>
      <c r="L250" s="148"/>
      <c r="M250" s="148"/>
      <c r="N250" s="148">
        <f t="shared" si="97"/>
        <v>0</v>
      </c>
      <c r="O250" s="148"/>
      <c r="P250" s="148"/>
      <c r="Q250" s="275"/>
      <c r="R250" s="148"/>
      <c r="S250" s="154"/>
      <c r="T250" s="148"/>
      <c r="U250" s="149" t="e">
        <f t="shared" si="84"/>
        <v>#DIV/0!</v>
      </c>
      <c r="V250" s="130"/>
      <c r="W250" s="328"/>
      <c r="X250" s="328"/>
      <c r="Y250" s="137" t="s">
        <v>92</v>
      </c>
    </row>
    <row r="251" spans="1:25" s="131" customFormat="1" ht="22.5" customHeight="1" thickTop="1" thickBot="1" x14ac:dyDescent="0.25">
      <c r="A251" s="130" t="s">
        <v>89</v>
      </c>
      <c r="B251" s="122" t="s">
        <v>106</v>
      </c>
      <c r="C251" s="122" t="s">
        <v>182</v>
      </c>
      <c r="D251" s="122" t="s">
        <v>130</v>
      </c>
      <c r="E251" s="121" t="s">
        <v>134</v>
      </c>
      <c r="F251" s="122"/>
      <c r="G251" s="122"/>
      <c r="H251" s="122"/>
      <c r="I251" s="122"/>
      <c r="J251" s="315" t="s">
        <v>444</v>
      </c>
      <c r="K251" s="148"/>
      <c r="L251" s="148"/>
      <c r="M251" s="148"/>
      <c r="N251" s="148">
        <f t="shared" si="97"/>
        <v>0</v>
      </c>
      <c r="O251" s="148"/>
      <c r="P251" s="148"/>
      <c r="Q251" s="275"/>
      <c r="R251" s="148"/>
      <c r="S251" s="154"/>
      <c r="T251" s="148"/>
      <c r="U251" s="149" t="e">
        <f t="shared" si="84"/>
        <v>#DIV/0!</v>
      </c>
      <c r="V251" s="130"/>
      <c r="W251" s="328"/>
      <c r="X251" s="328"/>
      <c r="Y251" s="137" t="s">
        <v>92</v>
      </c>
    </row>
    <row r="252" spans="1:25" s="131" customFormat="1" ht="22.5" customHeight="1" thickTop="1" thickBot="1" x14ac:dyDescent="0.25">
      <c r="A252" s="130" t="s">
        <v>89</v>
      </c>
      <c r="B252" s="122" t="s">
        <v>106</v>
      </c>
      <c r="C252" s="122" t="s">
        <v>182</v>
      </c>
      <c r="D252" s="122" t="s">
        <v>130</v>
      </c>
      <c r="E252" s="121" t="s">
        <v>159</v>
      </c>
      <c r="F252" s="122"/>
      <c r="G252" s="122"/>
      <c r="H252" s="122"/>
      <c r="I252" s="122"/>
      <c r="J252" s="315" t="s">
        <v>445</v>
      </c>
      <c r="K252" s="148"/>
      <c r="L252" s="148"/>
      <c r="M252" s="148"/>
      <c r="N252" s="148">
        <f t="shared" si="97"/>
        <v>0</v>
      </c>
      <c r="O252" s="148"/>
      <c r="P252" s="148"/>
      <c r="Q252" s="275"/>
      <c r="R252" s="148"/>
      <c r="S252" s="154"/>
      <c r="T252" s="148"/>
      <c r="U252" s="149" t="e">
        <f t="shared" si="84"/>
        <v>#DIV/0!</v>
      </c>
      <c r="V252" s="130"/>
      <c r="W252" s="328"/>
      <c r="X252" s="328"/>
      <c r="Y252" s="137" t="s">
        <v>92</v>
      </c>
    </row>
    <row r="253" spans="1:25" s="126" customFormat="1" ht="22.5" customHeight="1" thickTop="1" thickBot="1" x14ac:dyDescent="0.3">
      <c r="A253" s="116" t="s">
        <v>89</v>
      </c>
      <c r="B253" s="117" t="s">
        <v>106</v>
      </c>
      <c r="C253" s="117" t="s">
        <v>182</v>
      </c>
      <c r="D253" s="117" t="s">
        <v>134</v>
      </c>
      <c r="E253" s="117"/>
      <c r="F253" s="117"/>
      <c r="G253" s="117"/>
      <c r="H253" s="118"/>
      <c r="I253" s="118"/>
      <c r="J253" s="313" t="s">
        <v>446</v>
      </c>
      <c r="K253" s="262">
        <v>677686700</v>
      </c>
      <c r="L253" s="150"/>
      <c r="M253" s="150"/>
      <c r="N253" s="150">
        <f t="shared" si="97"/>
        <v>677686700</v>
      </c>
      <c r="O253" s="251">
        <f>+N253</f>
        <v>677686700</v>
      </c>
      <c r="P253" s="150"/>
      <c r="Q253" s="276"/>
      <c r="R253" s="150"/>
      <c r="S253" s="157">
        <v>6388470441.1300001</v>
      </c>
      <c r="T253" s="198">
        <v>134720666.03</v>
      </c>
      <c r="U253" s="151">
        <f t="shared" si="84"/>
        <v>2.1088094133244584E-2</v>
      </c>
      <c r="V253" s="117"/>
      <c r="W253" s="327"/>
      <c r="X253" s="327"/>
      <c r="Y253" s="105" t="s">
        <v>92</v>
      </c>
    </row>
    <row r="254" spans="1:25" s="126" customFormat="1" ht="22.5" customHeight="1" thickTop="1" thickBot="1" x14ac:dyDescent="0.3">
      <c r="A254" s="116" t="s">
        <v>89</v>
      </c>
      <c r="B254" s="117" t="s">
        <v>106</v>
      </c>
      <c r="C254" s="117" t="s">
        <v>182</v>
      </c>
      <c r="D254" s="117" t="s">
        <v>159</v>
      </c>
      <c r="E254" s="117"/>
      <c r="F254" s="117"/>
      <c r="G254" s="117"/>
      <c r="H254" s="118"/>
      <c r="I254" s="118"/>
      <c r="J254" s="313" t="s">
        <v>447</v>
      </c>
      <c r="K254" s="249">
        <v>318035200</v>
      </c>
      <c r="L254" s="150"/>
      <c r="M254" s="150"/>
      <c r="N254" s="150">
        <f t="shared" si="97"/>
        <v>318035200</v>
      </c>
      <c r="O254" s="251">
        <f>+N254</f>
        <v>318035200</v>
      </c>
      <c r="P254" s="150"/>
      <c r="Q254" s="276"/>
      <c r="R254" s="150"/>
      <c r="S254" s="157">
        <v>1774056767.95</v>
      </c>
      <c r="T254" s="150">
        <v>558910778.67999995</v>
      </c>
      <c r="U254" s="151">
        <f t="shared" si="84"/>
        <v>0.31504672723965071</v>
      </c>
      <c r="V254" s="117"/>
      <c r="W254" s="327"/>
      <c r="X254" s="327"/>
      <c r="Y254" s="105" t="s">
        <v>92</v>
      </c>
    </row>
    <row r="255" spans="1:25" s="126" customFormat="1" ht="22.5" customHeight="1" thickTop="1" thickBot="1" x14ac:dyDescent="0.3">
      <c r="A255" s="116">
        <v>1</v>
      </c>
      <c r="B255" s="117" t="s">
        <v>106</v>
      </c>
      <c r="C255" s="117" t="s">
        <v>182</v>
      </c>
      <c r="D255" s="117" t="s">
        <v>182</v>
      </c>
      <c r="E255" s="117"/>
      <c r="F255" s="117"/>
      <c r="G255" s="117"/>
      <c r="H255" s="118"/>
      <c r="I255" s="118"/>
      <c r="J255" s="313" t="s">
        <v>448</v>
      </c>
      <c r="K255" s="150"/>
      <c r="L255" s="150"/>
      <c r="M255" s="150"/>
      <c r="N255" s="150">
        <f t="shared" si="97"/>
        <v>0</v>
      </c>
      <c r="O255" s="150"/>
      <c r="P255" s="150"/>
      <c r="Q255" s="276"/>
      <c r="R255" s="150"/>
      <c r="S255" s="157"/>
      <c r="T255" s="150"/>
      <c r="U255" s="151" t="e">
        <f t="shared" si="84"/>
        <v>#DIV/0!</v>
      </c>
      <c r="V255" s="117"/>
      <c r="W255" s="327"/>
      <c r="X255" s="327"/>
      <c r="Y255" s="105"/>
    </row>
    <row r="256" spans="1:25" s="126" customFormat="1" ht="22.5" customHeight="1" thickTop="1" thickBot="1" x14ac:dyDescent="0.3">
      <c r="A256" s="111" t="s">
        <v>89</v>
      </c>
      <c r="B256" s="112" t="s">
        <v>106</v>
      </c>
      <c r="C256" s="112" t="s">
        <v>186</v>
      </c>
      <c r="D256" s="112"/>
      <c r="E256" s="112"/>
      <c r="F256" s="112"/>
      <c r="G256" s="112"/>
      <c r="H256" s="113"/>
      <c r="I256" s="113"/>
      <c r="J256" s="312" t="s">
        <v>449</v>
      </c>
      <c r="K256" s="143">
        <f>+K257+K269+K281</f>
        <v>0</v>
      </c>
      <c r="L256" s="143">
        <f>+L257+L269+L281</f>
        <v>4898726077</v>
      </c>
      <c r="M256" s="143">
        <f>+M257+M269+M281</f>
        <v>0</v>
      </c>
      <c r="N256" s="143">
        <f t="shared" si="97"/>
        <v>4898726077</v>
      </c>
      <c r="O256" s="143">
        <f t="shared" ref="O256:T256" si="100">+O257+O269+O281</f>
        <v>3812014789</v>
      </c>
      <c r="P256" s="143">
        <f t="shared" si="100"/>
        <v>0</v>
      </c>
      <c r="Q256" s="267">
        <f t="shared" si="100"/>
        <v>1086711288</v>
      </c>
      <c r="R256" s="143">
        <f t="shared" si="100"/>
        <v>0</v>
      </c>
      <c r="S256" s="139">
        <f t="shared" si="100"/>
        <v>0</v>
      </c>
      <c r="T256" s="143">
        <f t="shared" si="100"/>
        <v>4898726077</v>
      </c>
      <c r="U256" s="115" t="e">
        <f t="shared" si="84"/>
        <v>#DIV/0!</v>
      </c>
      <c r="V256" s="112"/>
      <c r="W256" s="334" t="s">
        <v>450</v>
      </c>
      <c r="X256" s="334"/>
      <c r="Y256" s="105" t="s">
        <v>92</v>
      </c>
    </row>
    <row r="257" spans="1:256" s="126" customFormat="1" ht="22.5" customHeight="1" thickTop="1" thickBot="1" x14ac:dyDescent="0.3">
      <c r="A257" s="116" t="s">
        <v>89</v>
      </c>
      <c r="B257" s="117" t="s">
        <v>106</v>
      </c>
      <c r="C257" s="117" t="s">
        <v>186</v>
      </c>
      <c r="D257" s="117" t="s">
        <v>93</v>
      </c>
      <c r="E257" s="117"/>
      <c r="F257" s="117"/>
      <c r="G257" s="117"/>
      <c r="H257" s="118"/>
      <c r="I257" s="118"/>
      <c r="J257" s="313" t="s">
        <v>451</v>
      </c>
      <c r="K257" s="138">
        <f>+K258+K260+K261+K267+K268</f>
        <v>0</v>
      </c>
      <c r="L257" s="138">
        <f>+L258+L260+L261+L267+L268</f>
        <v>4898726077</v>
      </c>
      <c r="M257" s="138">
        <f>+M258+M260+M261+M267+M268</f>
        <v>0</v>
      </c>
      <c r="N257" s="138">
        <f t="shared" si="97"/>
        <v>4898726077</v>
      </c>
      <c r="O257" s="138">
        <f t="shared" ref="O257:T257" si="101">+O258+O260+O261+O267+O268</f>
        <v>3812014789</v>
      </c>
      <c r="P257" s="138">
        <f t="shared" si="101"/>
        <v>0</v>
      </c>
      <c r="Q257" s="268">
        <f t="shared" si="101"/>
        <v>1086711288</v>
      </c>
      <c r="R257" s="138">
        <f t="shared" si="101"/>
        <v>0</v>
      </c>
      <c r="S257" s="139">
        <f t="shared" si="101"/>
        <v>0</v>
      </c>
      <c r="T257" s="138">
        <f t="shared" si="101"/>
        <v>4898726077</v>
      </c>
      <c r="U257" s="120" t="e">
        <f t="shared" si="84"/>
        <v>#DIV/0!</v>
      </c>
      <c r="V257" s="117"/>
      <c r="W257" s="332"/>
      <c r="X257" s="332"/>
      <c r="Y257" s="105" t="s">
        <v>92</v>
      </c>
    </row>
    <row r="258" spans="1:256" s="126" customFormat="1" ht="22.5" customHeight="1" thickTop="1" thickBot="1" x14ac:dyDescent="0.3">
      <c r="A258" s="125" t="s">
        <v>89</v>
      </c>
      <c r="B258" s="305" t="s">
        <v>106</v>
      </c>
      <c r="C258" s="305" t="s">
        <v>186</v>
      </c>
      <c r="D258" s="305" t="s">
        <v>93</v>
      </c>
      <c r="E258" s="121" t="s">
        <v>93</v>
      </c>
      <c r="F258" s="305"/>
      <c r="G258" s="305"/>
      <c r="H258" s="122"/>
      <c r="I258" s="122"/>
      <c r="J258" s="314" t="s">
        <v>452</v>
      </c>
      <c r="K258" s="141">
        <f t="shared" ref="K258:T258" si="102">+K259</f>
        <v>0</v>
      </c>
      <c r="L258" s="141">
        <f>+L259</f>
        <v>362902897</v>
      </c>
      <c r="M258" s="141">
        <f>+M259</f>
        <v>0</v>
      </c>
      <c r="N258" s="141">
        <f t="shared" si="97"/>
        <v>362902897</v>
      </c>
      <c r="O258" s="141">
        <f t="shared" si="102"/>
        <v>362902897</v>
      </c>
      <c r="P258" s="141">
        <f t="shared" si="102"/>
        <v>0</v>
      </c>
      <c r="Q258" s="269">
        <f t="shared" si="102"/>
        <v>0</v>
      </c>
      <c r="R258" s="141">
        <f t="shared" si="102"/>
        <v>0</v>
      </c>
      <c r="S258" s="139">
        <f t="shared" si="102"/>
        <v>0</v>
      </c>
      <c r="T258" s="141">
        <f t="shared" si="102"/>
        <v>362902897</v>
      </c>
      <c r="U258" s="124" t="e">
        <f t="shared" si="84"/>
        <v>#DIV/0!</v>
      </c>
      <c r="V258" s="305"/>
      <c r="W258" s="339"/>
      <c r="X258" s="339"/>
      <c r="Y258" s="105" t="s">
        <v>92</v>
      </c>
    </row>
    <row r="259" spans="1:256" ht="22.5" customHeight="1" thickTop="1" thickBot="1" x14ac:dyDescent="0.25">
      <c r="A259" s="130" t="s">
        <v>89</v>
      </c>
      <c r="B259" s="122" t="s">
        <v>106</v>
      </c>
      <c r="C259" s="122" t="s">
        <v>186</v>
      </c>
      <c r="D259" s="122" t="s">
        <v>93</v>
      </c>
      <c r="E259" s="127" t="s">
        <v>93</v>
      </c>
      <c r="F259" s="305" t="s">
        <v>93</v>
      </c>
      <c r="G259" s="122"/>
      <c r="H259" s="122"/>
      <c r="I259" s="122"/>
      <c r="J259" s="315" t="s">
        <v>453</v>
      </c>
      <c r="K259" s="142">
        <v>0</v>
      </c>
      <c r="L259" s="142">
        <v>362902897</v>
      </c>
      <c r="M259" s="142"/>
      <c r="N259" s="142">
        <f t="shared" si="97"/>
        <v>362902897</v>
      </c>
      <c r="O259" s="142">
        <f>+N259</f>
        <v>362902897</v>
      </c>
      <c r="P259" s="142"/>
      <c r="Q259" s="270"/>
      <c r="R259" s="142"/>
      <c r="S259" s="140"/>
      <c r="T259" s="142">
        <v>362902897</v>
      </c>
      <c r="U259" s="129" t="e">
        <f t="shared" si="84"/>
        <v>#DIV/0!</v>
      </c>
      <c r="V259" s="122"/>
      <c r="W259" s="328"/>
      <c r="X259" s="328"/>
      <c r="Y259" s="105" t="s">
        <v>92</v>
      </c>
    </row>
    <row r="260" spans="1:256" s="159" customFormat="1" ht="22.5" customHeight="1" thickTop="1" thickBot="1" x14ac:dyDescent="0.3">
      <c r="A260" s="125" t="s">
        <v>89</v>
      </c>
      <c r="B260" s="305" t="s">
        <v>106</v>
      </c>
      <c r="C260" s="305" t="s">
        <v>186</v>
      </c>
      <c r="D260" s="305" t="s">
        <v>93</v>
      </c>
      <c r="E260" s="121" t="s">
        <v>106</v>
      </c>
      <c r="F260" s="121"/>
      <c r="G260" s="121"/>
      <c r="H260" s="127"/>
      <c r="I260" s="127"/>
      <c r="J260" s="314" t="s">
        <v>454</v>
      </c>
      <c r="K260" s="141">
        <v>0</v>
      </c>
      <c r="L260" s="141">
        <v>676026703</v>
      </c>
      <c r="M260" s="141"/>
      <c r="N260" s="141">
        <f t="shared" si="97"/>
        <v>676026703</v>
      </c>
      <c r="O260" s="141"/>
      <c r="P260" s="141"/>
      <c r="Q260" s="269">
        <f>+N260</f>
        <v>676026703</v>
      </c>
      <c r="R260" s="141"/>
      <c r="S260" s="139"/>
      <c r="T260" s="141">
        <v>676026703</v>
      </c>
      <c r="U260" s="124" t="e">
        <f t="shared" si="84"/>
        <v>#DIV/0!</v>
      </c>
      <c r="V260" s="305"/>
      <c r="W260" s="337"/>
      <c r="X260" s="337"/>
      <c r="Y260" s="105" t="s">
        <v>92</v>
      </c>
      <c r="Z260" s="105"/>
      <c r="AA260" s="105"/>
      <c r="AB260" s="105"/>
      <c r="AC260" s="105"/>
      <c r="AD260" s="105"/>
      <c r="AE260" s="105"/>
      <c r="AF260" s="105"/>
      <c r="AG260" s="105"/>
      <c r="AH260" s="105"/>
      <c r="AI260" s="105"/>
      <c r="AJ260" s="105"/>
      <c r="AK260" s="105"/>
      <c r="AL260" s="105"/>
      <c r="AM260" s="105"/>
      <c r="AN260" s="162"/>
      <c r="AO260" s="105"/>
      <c r="AP260" s="105"/>
      <c r="AQ260" s="105"/>
      <c r="AR260" s="105"/>
      <c r="AS260" s="105"/>
      <c r="AT260" s="105"/>
      <c r="AU260" s="105"/>
      <c r="AV260" s="105"/>
      <c r="AW260" s="105"/>
      <c r="AX260" s="105"/>
      <c r="AY260" s="105"/>
      <c r="AZ260" s="105"/>
      <c r="BA260" s="105"/>
      <c r="BB260" s="105"/>
      <c r="BC260" s="105"/>
      <c r="BD260" s="105"/>
      <c r="BE260" s="105"/>
      <c r="BF260" s="105"/>
      <c r="BG260" s="105"/>
      <c r="BH260" s="162"/>
      <c r="BI260" s="105"/>
      <c r="BJ260" s="105"/>
      <c r="BK260" s="105"/>
      <c r="BL260" s="105"/>
      <c r="BM260" s="105"/>
      <c r="BN260" s="105"/>
      <c r="BO260" s="105"/>
      <c r="BP260" s="105"/>
      <c r="BQ260" s="105"/>
      <c r="BR260" s="105"/>
      <c r="BS260" s="105"/>
      <c r="BT260" s="105"/>
      <c r="BU260" s="105"/>
      <c r="BV260" s="105"/>
      <c r="BW260" s="105"/>
      <c r="BX260" s="105"/>
      <c r="BY260" s="105"/>
      <c r="BZ260" s="105"/>
      <c r="CA260" s="105"/>
      <c r="CB260" s="162"/>
      <c r="CC260" s="105"/>
      <c r="CD260" s="163"/>
      <c r="CE260" s="121"/>
      <c r="CF260" s="121"/>
      <c r="CG260" s="121"/>
      <c r="CH260" s="121"/>
      <c r="CI260" s="121"/>
      <c r="CJ260" s="121"/>
      <c r="CK260" s="121"/>
      <c r="CL260" s="121"/>
      <c r="CM260" s="121"/>
      <c r="CN260" s="121"/>
      <c r="CO260" s="121"/>
      <c r="CP260" s="121"/>
      <c r="CQ260" s="121"/>
      <c r="CR260" s="121"/>
      <c r="CS260" s="121"/>
      <c r="CT260" s="121"/>
      <c r="CU260" s="121"/>
      <c r="CV260" s="132"/>
      <c r="CW260" s="121"/>
      <c r="CX260" s="121"/>
      <c r="CY260" s="121"/>
      <c r="CZ260" s="121"/>
      <c r="DA260" s="121"/>
      <c r="DB260" s="121"/>
      <c r="DC260" s="121"/>
      <c r="DD260" s="121"/>
      <c r="DE260" s="121"/>
      <c r="DF260" s="121"/>
      <c r="DG260" s="121"/>
      <c r="DH260" s="121"/>
      <c r="DI260" s="121"/>
      <c r="DJ260" s="121"/>
      <c r="DK260" s="121"/>
      <c r="DL260" s="121"/>
      <c r="DM260" s="121"/>
      <c r="DN260" s="121"/>
      <c r="DO260" s="121"/>
      <c r="DP260" s="132"/>
      <c r="DQ260" s="121"/>
      <c r="DR260" s="121"/>
      <c r="DS260" s="121"/>
      <c r="DT260" s="121"/>
      <c r="DU260" s="121"/>
      <c r="DV260" s="121"/>
      <c r="DW260" s="121"/>
      <c r="DX260" s="121"/>
      <c r="DY260" s="121"/>
      <c r="DZ260" s="121"/>
      <c r="EA260" s="121"/>
      <c r="EB260" s="121"/>
      <c r="EC260" s="121"/>
      <c r="ED260" s="121"/>
      <c r="EE260" s="121"/>
      <c r="EF260" s="121"/>
      <c r="EG260" s="121"/>
      <c r="EH260" s="121"/>
      <c r="EI260" s="121"/>
      <c r="EJ260" s="132"/>
      <c r="EK260" s="121"/>
      <c r="EL260" s="121"/>
      <c r="EM260" s="121"/>
      <c r="EN260" s="121"/>
      <c r="EO260" s="121"/>
      <c r="EP260" s="121"/>
      <c r="EQ260" s="121"/>
      <c r="ER260" s="121"/>
      <c r="ES260" s="121"/>
      <c r="ET260" s="121"/>
      <c r="EU260" s="121"/>
      <c r="EV260" s="121"/>
      <c r="EW260" s="121"/>
      <c r="EX260" s="121"/>
      <c r="EY260" s="121"/>
      <c r="EZ260" s="121"/>
      <c r="FA260" s="121"/>
      <c r="FB260" s="121"/>
      <c r="FC260" s="121"/>
      <c r="FD260" s="132"/>
      <c r="FE260" s="121"/>
      <c r="FF260" s="121"/>
      <c r="FG260" s="121"/>
      <c r="FH260" s="121"/>
      <c r="FI260" s="121"/>
      <c r="FJ260" s="121"/>
      <c r="FK260" s="121"/>
      <c r="FL260" s="121"/>
      <c r="FM260" s="121"/>
      <c r="FN260" s="121"/>
      <c r="FO260" s="121"/>
      <c r="FP260" s="121"/>
      <c r="FQ260" s="121"/>
      <c r="FR260" s="121"/>
      <c r="FS260" s="121"/>
      <c r="FT260" s="121"/>
      <c r="FU260" s="121"/>
      <c r="FV260" s="121"/>
      <c r="FW260" s="121"/>
      <c r="FX260" s="132"/>
      <c r="FY260" s="121"/>
      <c r="FZ260" s="121"/>
      <c r="GA260" s="121"/>
      <c r="GB260" s="121"/>
      <c r="GC260" s="121"/>
      <c r="GD260" s="121"/>
      <c r="GE260" s="121"/>
      <c r="GF260" s="121"/>
      <c r="GG260" s="121"/>
      <c r="GH260" s="121"/>
      <c r="GI260" s="121"/>
      <c r="GJ260" s="121"/>
      <c r="GK260" s="121"/>
      <c r="GL260" s="121"/>
      <c r="GM260" s="121"/>
      <c r="GN260" s="121"/>
      <c r="GO260" s="121"/>
      <c r="GP260" s="121"/>
      <c r="GQ260" s="121"/>
      <c r="GR260" s="132"/>
      <c r="GS260" s="121"/>
      <c r="GT260" s="121"/>
      <c r="GU260" s="121"/>
      <c r="GV260" s="121"/>
      <c r="GW260" s="121"/>
      <c r="GX260" s="121"/>
      <c r="GY260" s="121"/>
      <c r="GZ260" s="121"/>
      <c r="HA260" s="121"/>
      <c r="HB260" s="121"/>
      <c r="HC260" s="121"/>
      <c r="HD260" s="121"/>
      <c r="HE260" s="121"/>
      <c r="HF260" s="121"/>
      <c r="HG260" s="121"/>
      <c r="HH260" s="121"/>
      <c r="HI260" s="121"/>
      <c r="HJ260" s="121"/>
      <c r="HK260" s="121"/>
      <c r="HL260" s="132"/>
      <c r="HM260" s="121"/>
      <c r="HN260" s="121"/>
      <c r="HO260" s="121"/>
      <c r="HP260" s="121"/>
      <c r="HQ260" s="121"/>
      <c r="HR260" s="121"/>
      <c r="HS260" s="121"/>
      <c r="HT260" s="121"/>
      <c r="HU260" s="121"/>
      <c r="HV260" s="121"/>
      <c r="HW260" s="121"/>
      <c r="HX260" s="121"/>
      <c r="HY260" s="121"/>
      <c r="HZ260" s="121"/>
      <c r="IA260" s="121"/>
      <c r="IB260" s="121"/>
      <c r="IC260" s="121"/>
      <c r="ID260" s="121"/>
      <c r="IE260" s="121"/>
      <c r="IF260" s="132"/>
      <c r="IG260" s="121"/>
      <c r="IH260" s="121"/>
      <c r="II260" s="121"/>
      <c r="IJ260" s="121"/>
      <c r="IK260" s="121"/>
      <c r="IL260" s="121"/>
      <c r="IM260" s="121"/>
      <c r="IN260" s="121"/>
      <c r="IO260" s="121"/>
      <c r="IP260" s="121"/>
      <c r="IQ260" s="121"/>
      <c r="IR260" s="121"/>
      <c r="IS260" s="121"/>
      <c r="IT260" s="121"/>
      <c r="IU260" s="121"/>
      <c r="IV260" s="121"/>
    </row>
    <row r="261" spans="1:256" s="126" customFormat="1" ht="22.5" customHeight="1" thickTop="1" thickBot="1" x14ac:dyDescent="0.3">
      <c r="A261" s="125" t="s">
        <v>89</v>
      </c>
      <c r="B261" s="305" t="s">
        <v>106</v>
      </c>
      <c r="C261" s="305" t="s">
        <v>186</v>
      </c>
      <c r="D261" s="305" t="s">
        <v>93</v>
      </c>
      <c r="E261" s="121" t="s">
        <v>130</v>
      </c>
      <c r="F261" s="305"/>
      <c r="G261" s="305"/>
      <c r="H261" s="122"/>
      <c r="I261" s="122"/>
      <c r="J261" s="314" t="s">
        <v>455</v>
      </c>
      <c r="K261" s="141">
        <f>+K262+K263+K264+K265+K266</f>
        <v>0</v>
      </c>
      <c r="L261" s="141">
        <f>+L262+L263+L264+L265+L266</f>
        <v>50938845</v>
      </c>
      <c r="M261" s="141">
        <f>+M262+M263+M264+M265+M266</f>
        <v>0</v>
      </c>
      <c r="N261" s="141">
        <f t="shared" si="97"/>
        <v>50938845</v>
      </c>
      <c r="O261" s="141">
        <f t="shared" ref="O261:T261" si="103">+O262+O263+O264+O265+O266</f>
        <v>0</v>
      </c>
      <c r="P261" s="141">
        <f t="shared" si="103"/>
        <v>0</v>
      </c>
      <c r="Q261" s="269">
        <f t="shared" si="103"/>
        <v>50938845</v>
      </c>
      <c r="R261" s="141">
        <f t="shared" si="103"/>
        <v>0</v>
      </c>
      <c r="S261" s="139">
        <f t="shared" si="103"/>
        <v>0</v>
      </c>
      <c r="T261" s="141">
        <f t="shared" si="103"/>
        <v>50938845</v>
      </c>
      <c r="U261" s="124" t="e">
        <f t="shared" si="84"/>
        <v>#DIV/0!</v>
      </c>
      <c r="V261" s="305"/>
      <c r="W261" s="339"/>
      <c r="X261" s="339"/>
      <c r="Y261" s="105" t="s">
        <v>92</v>
      </c>
    </row>
    <row r="262" spans="1:256" ht="22.5" customHeight="1" thickTop="1" thickBot="1" x14ac:dyDescent="0.25">
      <c r="A262" s="130" t="s">
        <v>89</v>
      </c>
      <c r="B262" s="122" t="s">
        <v>106</v>
      </c>
      <c r="C262" s="122" t="s">
        <v>186</v>
      </c>
      <c r="D262" s="122" t="s">
        <v>93</v>
      </c>
      <c r="E262" s="127" t="s">
        <v>130</v>
      </c>
      <c r="F262" s="305" t="s">
        <v>93</v>
      </c>
      <c r="G262" s="122"/>
      <c r="H262" s="122"/>
      <c r="I262" s="122"/>
      <c r="J262" s="315" t="s">
        <v>456</v>
      </c>
      <c r="K262" s="142">
        <v>0</v>
      </c>
      <c r="L262" s="142">
        <v>21099173</v>
      </c>
      <c r="M262" s="142"/>
      <c r="N262" s="142">
        <f t="shared" si="97"/>
        <v>21099173</v>
      </c>
      <c r="O262" s="142">
        <f>+N262-Q262</f>
        <v>0</v>
      </c>
      <c r="P262" s="142"/>
      <c r="Q262" s="270">
        <f>+N262</f>
        <v>21099173</v>
      </c>
      <c r="R262" s="142"/>
      <c r="S262" s="140"/>
      <c r="T262" s="142">
        <v>21099173</v>
      </c>
      <c r="U262" s="129" t="e">
        <f t="shared" si="84"/>
        <v>#DIV/0!</v>
      </c>
      <c r="V262" s="122"/>
      <c r="W262" s="328"/>
      <c r="X262" s="328"/>
      <c r="Y262" s="105" t="s">
        <v>92</v>
      </c>
    </row>
    <row r="263" spans="1:256" ht="22.5" customHeight="1" thickTop="1" thickBot="1" x14ac:dyDescent="0.25">
      <c r="A263" s="130" t="s">
        <v>89</v>
      </c>
      <c r="B263" s="122" t="s">
        <v>106</v>
      </c>
      <c r="C263" s="122" t="s">
        <v>186</v>
      </c>
      <c r="D263" s="122" t="s">
        <v>93</v>
      </c>
      <c r="E263" s="127" t="s">
        <v>130</v>
      </c>
      <c r="F263" s="305" t="s">
        <v>106</v>
      </c>
      <c r="G263" s="122"/>
      <c r="H263" s="122"/>
      <c r="I263" s="122"/>
      <c r="J263" s="315" t="s">
        <v>457</v>
      </c>
      <c r="K263" s="142">
        <v>0</v>
      </c>
      <c r="L263" s="142">
        <v>29839672</v>
      </c>
      <c r="M263" s="142"/>
      <c r="N263" s="142">
        <f t="shared" si="97"/>
        <v>29839672</v>
      </c>
      <c r="O263" s="142">
        <f>+N263-Q263</f>
        <v>0</v>
      </c>
      <c r="P263" s="142"/>
      <c r="Q263" s="270">
        <f>+N263</f>
        <v>29839672</v>
      </c>
      <c r="R263" s="142"/>
      <c r="S263" s="140"/>
      <c r="T263" s="142">
        <v>29839672</v>
      </c>
      <c r="U263" s="129" t="e">
        <f t="shared" si="84"/>
        <v>#DIV/0!</v>
      </c>
      <c r="V263" s="122"/>
      <c r="W263" s="328"/>
      <c r="X263" s="328"/>
      <c r="Y263" s="105" t="s">
        <v>92</v>
      </c>
    </row>
    <row r="264" spans="1:256" ht="22.5" customHeight="1" thickTop="1" thickBot="1" x14ac:dyDescent="0.25">
      <c r="A264" s="130" t="s">
        <v>89</v>
      </c>
      <c r="B264" s="122" t="s">
        <v>106</v>
      </c>
      <c r="C264" s="122" t="s">
        <v>186</v>
      </c>
      <c r="D264" s="122" t="s">
        <v>93</v>
      </c>
      <c r="E264" s="127" t="s">
        <v>130</v>
      </c>
      <c r="F264" s="305" t="s">
        <v>130</v>
      </c>
      <c r="G264" s="122"/>
      <c r="H264" s="122"/>
      <c r="I264" s="122"/>
      <c r="J264" s="315" t="s">
        <v>458</v>
      </c>
      <c r="K264" s="142">
        <v>0</v>
      </c>
      <c r="L264" s="142"/>
      <c r="M264" s="142"/>
      <c r="N264" s="142">
        <f t="shared" si="97"/>
        <v>0</v>
      </c>
      <c r="O264" s="142"/>
      <c r="P264" s="142"/>
      <c r="Q264" s="270"/>
      <c r="R264" s="142"/>
      <c r="S264" s="140"/>
      <c r="T264" s="142"/>
      <c r="U264" s="129" t="e">
        <f t="shared" ref="U264:U301" si="104">T264/S264</f>
        <v>#DIV/0!</v>
      </c>
      <c r="V264" s="122"/>
      <c r="W264" s="328"/>
      <c r="X264" s="328"/>
      <c r="Y264" s="105" t="s">
        <v>92</v>
      </c>
    </row>
    <row r="265" spans="1:256" ht="22.5" customHeight="1" thickTop="1" thickBot="1" x14ac:dyDescent="0.25">
      <c r="A265" s="130" t="s">
        <v>89</v>
      </c>
      <c r="B265" s="122" t="s">
        <v>106</v>
      </c>
      <c r="C265" s="122" t="s">
        <v>186</v>
      </c>
      <c r="D265" s="122" t="s">
        <v>93</v>
      </c>
      <c r="E265" s="127" t="s">
        <v>130</v>
      </c>
      <c r="F265" s="305" t="s">
        <v>134</v>
      </c>
      <c r="G265" s="122"/>
      <c r="H265" s="122"/>
      <c r="I265" s="122"/>
      <c r="J265" s="315" t="s">
        <v>459</v>
      </c>
      <c r="K265" s="142">
        <v>0</v>
      </c>
      <c r="L265" s="142"/>
      <c r="M265" s="142"/>
      <c r="N265" s="142">
        <f t="shared" si="97"/>
        <v>0</v>
      </c>
      <c r="O265" s="142"/>
      <c r="P265" s="142"/>
      <c r="Q265" s="270"/>
      <c r="R265" s="142"/>
      <c r="S265" s="140"/>
      <c r="T265" s="142"/>
      <c r="U265" s="129" t="e">
        <f t="shared" si="104"/>
        <v>#DIV/0!</v>
      </c>
      <c r="V265" s="122"/>
      <c r="W265" s="328"/>
      <c r="X265" s="328"/>
      <c r="Y265" s="105" t="s">
        <v>92</v>
      </c>
    </row>
    <row r="266" spans="1:256" ht="22.5" customHeight="1" thickTop="1" thickBot="1" x14ac:dyDescent="0.25">
      <c r="A266" s="130" t="s">
        <v>89</v>
      </c>
      <c r="B266" s="122" t="s">
        <v>106</v>
      </c>
      <c r="C266" s="122" t="s">
        <v>186</v>
      </c>
      <c r="D266" s="122" t="s">
        <v>93</v>
      </c>
      <c r="E266" s="127" t="s">
        <v>130</v>
      </c>
      <c r="F266" s="305" t="s">
        <v>159</v>
      </c>
      <c r="G266" s="122"/>
      <c r="H266" s="122"/>
      <c r="I266" s="122"/>
      <c r="J266" s="315" t="s">
        <v>460</v>
      </c>
      <c r="K266" s="142"/>
      <c r="L266" s="142"/>
      <c r="M266" s="142"/>
      <c r="N266" s="142">
        <f t="shared" si="97"/>
        <v>0</v>
      </c>
      <c r="O266" s="142"/>
      <c r="P266" s="142"/>
      <c r="Q266" s="270"/>
      <c r="R266" s="142"/>
      <c r="S266" s="140"/>
      <c r="T266" s="142"/>
      <c r="U266" s="129" t="e">
        <f t="shared" si="104"/>
        <v>#DIV/0!</v>
      </c>
      <c r="V266" s="122"/>
      <c r="W266" s="328"/>
      <c r="X266" s="328"/>
      <c r="Y266" s="105" t="s">
        <v>92</v>
      </c>
    </row>
    <row r="267" spans="1:256" s="126" customFormat="1" ht="22.5" customHeight="1" thickTop="1" thickBot="1" x14ac:dyDescent="0.3">
      <c r="A267" s="125" t="s">
        <v>89</v>
      </c>
      <c r="B267" s="305" t="s">
        <v>106</v>
      </c>
      <c r="C267" s="305" t="s">
        <v>186</v>
      </c>
      <c r="D267" s="305" t="s">
        <v>93</v>
      </c>
      <c r="E267" s="121" t="s">
        <v>134</v>
      </c>
      <c r="F267" s="305"/>
      <c r="G267" s="305"/>
      <c r="H267" s="122"/>
      <c r="I267" s="122"/>
      <c r="J267" s="314" t="s">
        <v>461</v>
      </c>
      <c r="K267" s="141"/>
      <c r="L267" s="141"/>
      <c r="M267" s="141"/>
      <c r="N267" s="141">
        <f t="shared" si="97"/>
        <v>0</v>
      </c>
      <c r="O267" s="141"/>
      <c r="P267" s="141"/>
      <c r="Q267" s="269"/>
      <c r="R267" s="141"/>
      <c r="S267" s="139"/>
      <c r="T267" s="141"/>
      <c r="U267" s="124" t="e">
        <f t="shared" si="104"/>
        <v>#DIV/0!</v>
      </c>
      <c r="V267" s="305"/>
      <c r="W267" s="339"/>
      <c r="X267" s="339"/>
      <c r="Y267" s="105" t="s">
        <v>92</v>
      </c>
    </row>
    <row r="268" spans="1:256" s="126" customFormat="1" ht="22.5" customHeight="1" thickTop="1" thickBot="1" x14ac:dyDescent="0.3">
      <c r="A268" s="125" t="s">
        <v>89</v>
      </c>
      <c r="B268" s="305" t="s">
        <v>106</v>
      </c>
      <c r="C268" s="305" t="s">
        <v>186</v>
      </c>
      <c r="D268" s="305" t="s">
        <v>93</v>
      </c>
      <c r="E268" s="121" t="s">
        <v>159</v>
      </c>
      <c r="F268" s="305"/>
      <c r="G268" s="305"/>
      <c r="H268" s="122"/>
      <c r="I268" s="122"/>
      <c r="J268" s="314" t="s">
        <v>462</v>
      </c>
      <c r="K268" s="141">
        <v>0</v>
      </c>
      <c r="L268" s="141">
        <v>3808857632</v>
      </c>
      <c r="M268" s="141"/>
      <c r="N268" s="141">
        <f t="shared" si="97"/>
        <v>3808857632</v>
      </c>
      <c r="O268" s="141">
        <f>+N268-Q268</f>
        <v>3449111892</v>
      </c>
      <c r="P268" s="141"/>
      <c r="Q268" s="269">
        <v>359745740</v>
      </c>
      <c r="R268" s="141"/>
      <c r="S268" s="139"/>
      <c r="T268" s="141">
        <v>3808857632</v>
      </c>
      <c r="U268" s="124" t="e">
        <f t="shared" si="104"/>
        <v>#DIV/0!</v>
      </c>
      <c r="V268" s="305"/>
      <c r="W268" s="339"/>
      <c r="X268" s="339"/>
      <c r="Y268" s="105" t="s">
        <v>92</v>
      </c>
    </row>
    <row r="269" spans="1:256" s="126" customFormat="1" ht="22.5" customHeight="1" thickTop="1" thickBot="1" x14ac:dyDescent="0.3">
      <c r="A269" s="116" t="s">
        <v>89</v>
      </c>
      <c r="B269" s="117" t="s">
        <v>106</v>
      </c>
      <c r="C269" s="117" t="s">
        <v>186</v>
      </c>
      <c r="D269" s="117" t="s">
        <v>106</v>
      </c>
      <c r="E269" s="117"/>
      <c r="F269" s="117"/>
      <c r="G269" s="117"/>
      <c r="H269" s="118"/>
      <c r="I269" s="118"/>
      <c r="J269" s="313" t="s">
        <v>463</v>
      </c>
      <c r="K269" s="138">
        <f>+K270+K272+K273+K279+K280</f>
        <v>0</v>
      </c>
      <c r="L269" s="138">
        <f>+L270+L272+L273+L279+L280</f>
        <v>0</v>
      </c>
      <c r="M269" s="138">
        <f>+M270+M272+M273+M279+M280</f>
        <v>0</v>
      </c>
      <c r="N269" s="138">
        <f t="shared" si="97"/>
        <v>0</v>
      </c>
      <c r="O269" s="138">
        <f t="shared" ref="O269:T269" si="105">+O270+O272+O273+O279+O280</f>
        <v>0</v>
      </c>
      <c r="P269" s="138">
        <f t="shared" si="105"/>
        <v>0</v>
      </c>
      <c r="Q269" s="268">
        <f t="shared" si="105"/>
        <v>0</v>
      </c>
      <c r="R269" s="138">
        <f t="shared" si="105"/>
        <v>0</v>
      </c>
      <c r="S269" s="139">
        <f t="shared" si="105"/>
        <v>0</v>
      </c>
      <c r="T269" s="138">
        <f t="shared" si="105"/>
        <v>0</v>
      </c>
      <c r="U269" s="120" t="e">
        <f t="shared" si="104"/>
        <v>#DIV/0!</v>
      </c>
      <c r="V269" s="117"/>
      <c r="W269" s="332"/>
      <c r="X269" s="332"/>
      <c r="Y269" s="105" t="s">
        <v>92</v>
      </c>
    </row>
    <row r="270" spans="1:256" s="126" customFormat="1" ht="22.5" customHeight="1" thickTop="1" thickBot="1" x14ac:dyDescent="0.3">
      <c r="A270" s="125" t="s">
        <v>89</v>
      </c>
      <c r="B270" s="305" t="s">
        <v>106</v>
      </c>
      <c r="C270" s="305" t="s">
        <v>186</v>
      </c>
      <c r="D270" s="305" t="s">
        <v>106</v>
      </c>
      <c r="E270" s="121" t="s">
        <v>93</v>
      </c>
      <c r="F270" s="305"/>
      <c r="G270" s="305"/>
      <c r="H270" s="122"/>
      <c r="I270" s="122"/>
      <c r="J270" s="314" t="s">
        <v>464</v>
      </c>
      <c r="K270" s="141">
        <f t="shared" ref="K270:T270" si="106">+K271</f>
        <v>0</v>
      </c>
      <c r="L270" s="141">
        <f>+L271</f>
        <v>0</v>
      </c>
      <c r="M270" s="141">
        <f>+M271</f>
        <v>0</v>
      </c>
      <c r="N270" s="141">
        <f t="shared" si="97"/>
        <v>0</v>
      </c>
      <c r="O270" s="141">
        <f t="shared" si="106"/>
        <v>0</v>
      </c>
      <c r="P270" s="141">
        <f t="shared" si="106"/>
        <v>0</v>
      </c>
      <c r="Q270" s="269">
        <f t="shared" si="106"/>
        <v>0</v>
      </c>
      <c r="R270" s="141">
        <f t="shared" si="106"/>
        <v>0</v>
      </c>
      <c r="S270" s="139">
        <f t="shared" si="106"/>
        <v>0</v>
      </c>
      <c r="T270" s="141">
        <f t="shared" si="106"/>
        <v>0</v>
      </c>
      <c r="U270" s="124" t="e">
        <f t="shared" si="104"/>
        <v>#DIV/0!</v>
      </c>
      <c r="V270" s="305"/>
      <c r="W270" s="339"/>
      <c r="X270" s="339"/>
      <c r="Y270" s="105" t="s">
        <v>92</v>
      </c>
    </row>
    <row r="271" spans="1:256" ht="22.5" customHeight="1" thickTop="1" thickBot="1" x14ac:dyDescent="0.25">
      <c r="A271" s="130" t="s">
        <v>89</v>
      </c>
      <c r="B271" s="122" t="s">
        <v>106</v>
      </c>
      <c r="C271" s="122" t="s">
        <v>186</v>
      </c>
      <c r="D271" s="122" t="s">
        <v>106</v>
      </c>
      <c r="E271" s="127" t="s">
        <v>93</v>
      </c>
      <c r="F271" s="305" t="s">
        <v>93</v>
      </c>
      <c r="G271" s="122"/>
      <c r="H271" s="122"/>
      <c r="I271" s="122"/>
      <c r="J271" s="315" t="s">
        <v>465</v>
      </c>
      <c r="K271" s="142"/>
      <c r="L271" s="142"/>
      <c r="M271" s="142"/>
      <c r="N271" s="142">
        <f t="shared" si="97"/>
        <v>0</v>
      </c>
      <c r="O271" s="142"/>
      <c r="P271" s="142"/>
      <c r="Q271" s="270"/>
      <c r="R271" s="142"/>
      <c r="S271" s="140"/>
      <c r="T271" s="142"/>
      <c r="U271" s="129" t="e">
        <f t="shared" si="104"/>
        <v>#DIV/0!</v>
      </c>
      <c r="V271" s="122"/>
      <c r="W271" s="328"/>
      <c r="X271" s="328"/>
      <c r="Y271" s="105" t="s">
        <v>92</v>
      </c>
    </row>
    <row r="272" spans="1:256" s="126" customFormat="1" ht="22.5" customHeight="1" thickTop="1" thickBot="1" x14ac:dyDescent="0.3">
      <c r="A272" s="125" t="s">
        <v>89</v>
      </c>
      <c r="B272" s="305" t="s">
        <v>106</v>
      </c>
      <c r="C272" s="305" t="s">
        <v>186</v>
      </c>
      <c r="D272" s="305" t="s">
        <v>106</v>
      </c>
      <c r="E272" s="121" t="s">
        <v>106</v>
      </c>
      <c r="F272" s="121"/>
      <c r="G272" s="305"/>
      <c r="H272" s="122"/>
      <c r="I272" s="122"/>
      <c r="J272" s="314" t="s">
        <v>466</v>
      </c>
      <c r="K272" s="141"/>
      <c r="L272" s="141"/>
      <c r="M272" s="141"/>
      <c r="N272" s="141">
        <f t="shared" si="97"/>
        <v>0</v>
      </c>
      <c r="O272" s="141"/>
      <c r="P272" s="141"/>
      <c r="Q272" s="269"/>
      <c r="R272" s="141"/>
      <c r="S272" s="139"/>
      <c r="T272" s="141"/>
      <c r="U272" s="124" t="e">
        <f t="shared" si="104"/>
        <v>#DIV/0!</v>
      </c>
      <c r="V272" s="305"/>
      <c r="W272" s="339"/>
      <c r="X272" s="339"/>
      <c r="Y272" s="105" t="s">
        <v>92</v>
      </c>
    </row>
    <row r="273" spans="1:25" s="126" customFormat="1" ht="22.5" customHeight="1" thickTop="1" thickBot="1" x14ac:dyDescent="0.3">
      <c r="A273" s="125" t="s">
        <v>89</v>
      </c>
      <c r="B273" s="305" t="s">
        <v>106</v>
      </c>
      <c r="C273" s="305" t="s">
        <v>186</v>
      </c>
      <c r="D273" s="305" t="s">
        <v>106</v>
      </c>
      <c r="E273" s="121" t="s">
        <v>130</v>
      </c>
      <c r="F273" s="305"/>
      <c r="G273" s="305"/>
      <c r="H273" s="122"/>
      <c r="I273" s="122"/>
      <c r="J273" s="314" t="s">
        <v>467</v>
      </c>
      <c r="K273" s="141">
        <f>+K274+K275+K276+K277+K278</f>
        <v>0</v>
      </c>
      <c r="L273" s="141">
        <f>+L274+L275+L276+L277+L278</f>
        <v>0</v>
      </c>
      <c r="M273" s="141">
        <f>+M274+M275+M276+M277+M278</f>
        <v>0</v>
      </c>
      <c r="N273" s="141">
        <f t="shared" si="97"/>
        <v>0</v>
      </c>
      <c r="O273" s="141">
        <f t="shared" ref="O273:T273" si="107">+O274+O275+O276+O277+O278</f>
        <v>0</v>
      </c>
      <c r="P273" s="141">
        <f t="shared" si="107"/>
        <v>0</v>
      </c>
      <c r="Q273" s="269">
        <f t="shared" si="107"/>
        <v>0</v>
      </c>
      <c r="R273" s="141">
        <f t="shared" si="107"/>
        <v>0</v>
      </c>
      <c r="S273" s="139">
        <f t="shared" si="107"/>
        <v>0</v>
      </c>
      <c r="T273" s="141">
        <f t="shared" si="107"/>
        <v>0</v>
      </c>
      <c r="U273" s="124" t="e">
        <f t="shared" si="104"/>
        <v>#DIV/0!</v>
      </c>
      <c r="V273" s="305"/>
      <c r="W273" s="339"/>
      <c r="X273" s="339"/>
      <c r="Y273" s="105" t="s">
        <v>92</v>
      </c>
    </row>
    <row r="274" spans="1:25" ht="22.5" customHeight="1" thickTop="1" thickBot="1" x14ac:dyDescent="0.25">
      <c r="A274" s="130" t="s">
        <v>89</v>
      </c>
      <c r="B274" s="122" t="s">
        <v>106</v>
      </c>
      <c r="C274" s="122" t="s">
        <v>186</v>
      </c>
      <c r="D274" s="122" t="s">
        <v>106</v>
      </c>
      <c r="E274" s="127" t="s">
        <v>130</v>
      </c>
      <c r="F274" s="305" t="s">
        <v>93</v>
      </c>
      <c r="G274" s="122"/>
      <c r="H274" s="122"/>
      <c r="I274" s="122"/>
      <c r="J274" s="315" t="s">
        <v>468</v>
      </c>
      <c r="K274" s="128"/>
      <c r="L274" s="128"/>
      <c r="M274" s="128"/>
      <c r="N274" s="128">
        <f t="shared" si="97"/>
        <v>0</v>
      </c>
      <c r="O274" s="128"/>
      <c r="P274" s="128"/>
      <c r="Q274" s="270"/>
      <c r="R274" s="128"/>
      <c r="S274" s="135"/>
      <c r="T274" s="128"/>
      <c r="U274" s="129" t="e">
        <f t="shared" si="104"/>
        <v>#DIV/0!</v>
      </c>
      <c r="V274" s="122"/>
      <c r="W274" s="328"/>
      <c r="X274" s="328"/>
      <c r="Y274" s="105" t="s">
        <v>92</v>
      </c>
    </row>
    <row r="275" spans="1:25" ht="22.5" customHeight="1" thickTop="1" thickBot="1" x14ac:dyDescent="0.25">
      <c r="A275" s="130" t="s">
        <v>89</v>
      </c>
      <c r="B275" s="122" t="s">
        <v>106</v>
      </c>
      <c r="C275" s="122" t="s">
        <v>186</v>
      </c>
      <c r="D275" s="122" t="s">
        <v>106</v>
      </c>
      <c r="E275" s="127" t="s">
        <v>130</v>
      </c>
      <c r="F275" s="305" t="s">
        <v>106</v>
      </c>
      <c r="G275" s="122"/>
      <c r="H275" s="122"/>
      <c r="I275" s="122"/>
      <c r="J275" s="315" t="s">
        <v>469</v>
      </c>
      <c r="K275" s="128"/>
      <c r="L275" s="128"/>
      <c r="M275" s="128"/>
      <c r="N275" s="128">
        <f t="shared" si="97"/>
        <v>0</v>
      </c>
      <c r="O275" s="128"/>
      <c r="P275" s="128"/>
      <c r="Q275" s="270"/>
      <c r="R275" s="128"/>
      <c r="S275" s="135"/>
      <c r="T275" s="128"/>
      <c r="U275" s="129" t="e">
        <f t="shared" si="104"/>
        <v>#DIV/0!</v>
      </c>
      <c r="V275" s="122"/>
      <c r="W275" s="328"/>
      <c r="X275" s="328"/>
      <c r="Y275" s="105" t="s">
        <v>92</v>
      </c>
    </row>
    <row r="276" spans="1:25" ht="22.5" customHeight="1" thickTop="1" thickBot="1" x14ac:dyDescent="0.25">
      <c r="A276" s="130" t="s">
        <v>89</v>
      </c>
      <c r="B276" s="122" t="s">
        <v>106</v>
      </c>
      <c r="C276" s="122" t="s">
        <v>186</v>
      </c>
      <c r="D276" s="122" t="s">
        <v>106</v>
      </c>
      <c r="E276" s="127" t="s">
        <v>130</v>
      </c>
      <c r="F276" s="305" t="s">
        <v>130</v>
      </c>
      <c r="G276" s="122"/>
      <c r="H276" s="122"/>
      <c r="I276" s="122"/>
      <c r="J276" s="315" t="s">
        <v>470</v>
      </c>
      <c r="K276" s="128"/>
      <c r="L276" s="128"/>
      <c r="M276" s="128"/>
      <c r="N276" s="128">
        <f t="shared" si="97"/>
        <v>0</v>
      </c>
      <c r="O276" s="128"/>
      <c r="P276" s="128"/>
      <c r="Q276" s="270"/>
      <c r="R276" s="128"/>
      <c r="S276" s="135"/>
      <c r="T276" s="128"/>
      <c r="U276" s="129" t="e">
        <f t="shared" si="104"/>
        <v>#DIV/0!</v>
      </c>
      <c r="V276" s="122"/>
      <c r="W276" s="328"/>
      <c r="X276" s="328"/>
      <c r="Y276" s="105" t="s">
        <v>92</v>
      </c>
    </row>
    <row r="277" spans="1:25" ht="22.5" customHeight="1" thickTop="1" thickBot="1" x14ac:dyDescent="0.25">
      <c r="A277" s="130" t="s">
        <v>89</v>
      </c>
      <c r="B277" s="122" t="s">
        <v>106</v>
      </c>
      <c r="C277" s="122" t="s">
        <v>186</v>
      </c>
      <c r="D277" s="122" t="s">
        <v>106</v>
      </c>
      <c r="E277" s="127" t="s">
        <v>130</v>
      </c>
      <c r="F277" s="305" t="s">
        <v>134</v>
      </c>
      <c r="G277" s="122"/>
      <c r="H277" s="122"/>
      <c r="I277" s="122"/>
      <c r="J277" s="315" t="s">
        <v>471</v>
      </c>
      <c r="K277" s="128"/>
      <c r="L277" s="128"/>
      <c r="M277" s="128"/>
      <c r="N277" s="128">
        <f t="shared" si="97"/>
        <v>0</v>
      </c>
      <c r="O277" s="128"/>
      <c r="P277" s="128"/>
      <c r="Q277" s="270"/>
      <c r="R277" s="128"/>
      <c r="S277" s="135"/>
      <c r="T277" s="128"/>
      <c r="U277" s="129" t="e">
        <f t="shared" si="104"/>
        <v>#DIV/0!</v>
      </c>
      <c r="V277" s="122"/>
      <c r="W277" s="328"/>
      <c r="X277" s="328"/>
      <c r="Y277" s="105" t="s">
        <v>92</v>
      </c>
    </row>
    <row r="278" spans="1:25" ht="22.5" customHeight="1" thickTop="1" thickBot="1" x14ac:dyDescent="0.25">
      <c r="A278" s="130" t="s">
        <v>89</v>
      </c>
      <c r="B278" s="122" t="s">
        <v>106</v>
      </c>
      <c r="C278" s="122" t="s">
        <v>186</v>
      </c>
      <c r="D278" s="122" t="s">
        <v>106</v>
      </c>
      <c r="E278" s="127" t="s">
        <v>130</v>
      </c>
      <c r="F278" s="305" t="s">
        <v>159</v>
      </c>
      <c r="G278" s="122"/>
      <c r="H278" s="122"/>
      <c r="I278" s="122"/>
      <c r="J278" s="315" t="s">
        <v>472</v>
      </c>
      <c r="K278" s="128"/>
      <c r="L278" s="128"/>
      <c r="M278" s="128"/>
      <c r="N278" s="128">
        <f t="shared" si="97"/>
        <v>0</v>
      </c>
      <c r="O278" s="128"/>
      <c r="P278" s="128"/>
      <c r="Q278" s="270"/>
      <c r="R278" s="128"/>
      <c r="S278" s="135"/>
      <c r="T278" s="128"/>
      <c r="U278" s="129" t="e">
        <f t="shared" si="104"/>
        <v>#DIV/0!</v>
      </c>
      <c r="V278" s="122"/>
      <c r="W278" s="328"/>
      <c r="X278" s="328"/>
      <c r="Y278" s="105" t="s">
        <v>92</v>
      </c>
    </row>
    <row r="279" spans="1:25" s="126" customFormat="1" ht="22.5" customHeight="1" thickTop="1" thickBot="1" x14ac:dyDescent="0.3">
      <c r="A279" s="125" t="s">
        <v>89</v>
      </c>
      <c r="B279" s="305" t="s">
        <v>106</v>
      </c>
      <c r="C279" s="305" t="s">
        <v>186</v>
      </c>
      <c r="D279" s="305" t="s">
        <v>106</v>
      </c>
      <c r="E279" s="121" t="s">
        <v>134</v>
      </c>
      <c r="F279" s="305"/>
      <c r="G279" s="305"/>
      <c r="H279" s="122"/>
      <c r="I279" s="122"/>
      <c r="J279" s="314" t="s">
        <v>473</v>
      </c>
      <c r="K279" s="123"/>
      <c r="L279" s="123"/>
      <c r="M279" s="123"/>
      <c r="N279" s="123">
        <f t="shared" si="97"/>
        <v>0</v>
      </c>
      <c r="O279" s="123"/>
      <c r="P279" s="123"/>
      <c r="Q279" s="269"/>
      <c r="R279" s="123"/>
      <c r="S279" s="133"/>
      <c r="T279" s="123"/>
      <c r="U279" s="124" t="e">
        <f t="shared" si="104"/>
        <v>#DIV/0!</v>
      </c>
      <c r="V279" s="305"/>
      <c r="W279" s="339"/>
      <c r="X279" s="339"/>
      <c r="Y279" s="105" t="s">
        <v>92</v>
      </c>
    </row>
    <row r="280" spans="1:25" s="126" customFormat="1" ht="22.5" customHeight="1" thickTop="1" thickBot="1" x14ac:dyDescent="0.3">
      <c r="A280" s="125" t="s">
        <v>89</v>
      </c>
      <c r="B280" s="305" t="s">
        <v>106</v>
      </c>
      <c r="C280" s="305" t="s">
        <v>186</v>
      </c>
      <c r="D280" s="305" t="s">
        <v>106</v>
      </c>
      <c r="E280" s="121" t="s">
        <v>159</v>
      </c>
      <c r="F280" s="305"/>
      <c r="G280" s="305"/>
      <c r="H280" s="122"/>
      <c r="I280" s="122"/>
      <c r="J280" s="314" t="s">
        <v>474</v>
      </c>
      <c r="K280" s="123"/>
      <c r="L280" s="123"/>
      <c r="M280" s="123"/>
      <c r="N280" s="123">
        <f t="shared" si="97"/>
        <v>0</v>
      </c>
      <c r="O280" s="123"/>
      <c r="P280" s="123"/>
      <c r="Q280" s="269"/>
      <c r="R280" s="123"/>
      <c r="S280" s="133"/>
      <c r="T280" s="123"/>
      <c r="U280" s="124" t="e">
        <f t="shared" si="104"/>
        <v>#DIV/0!</v>
      </c>
      <c r="V280" s="305"/>
      <c r="W280" s="339"/>
      <c r="X280" s="339"/>
      <c r="Y280" s="105" t="s">
        <v>92</v>
      </c>
    </row>
    <row r="281" spans="1:25" s="126" customFormat="1" ht="22.5" customHeight="1" thickTop="1" thickBot="1" x14ac:dyDescent="0.3">
      <c r="A281" s="116" t="s">
        <v>89</v>
      </c>
      <c r="B281" s="117" t="s">
        <v>106</v>
      </c>
      <c r="C281" s="117" t="s">
        <v>186</v>
      </c>
      <c r="D281" s="117" t="s">
        <v>130</v>
      </c>
      <c r="E281" s="117"/>
      <c r="F281" s="117"/>
      <c r="G281" s="117"/>
      <c r="H281" s="118"/>
      <c r="I281" s="118"/>
      <c r="J281" s="313" t="s">
        <v>475</v>
      </c>
      <c r="K281" s="119">
        <f>+K282+K284+K285+K291+K292+K293+K294+K295+K300</f>
        <v>0</v>
      </c>
      <c r="L281" s="119">
        <f>+L282+L284+L285+L291+L292+L293+L294+L295+L300</f>
        <v>0</v>
      </c>
      <c r="M281" s="119">
        <f>+M282+M284+M285+M291+M292+M293+M294+M295+M300</f>
        <v>0</v>
      </c>
      <c r="N281" s="119">
        <f t="shared" si="97"/>
        <v>0</v>
      </c>
      <c r="O281" s="119">
        <f t="shared" ref="O281:T281" si="108">+O282+O284+O285+O291+O292+O293+O294+O295+O300</f>
        <v>0</v>
      </c>
      <c r="P281" s="119">
        <f t="shared" si="108"/>
        <v>0</v>
      </c>
      <c r="Q281" s="268">
        <f t="shared" si="108"/>
        <v>0</v>
      </c>
      <c r="R281" s="119">
        <f t="shared" si="108"/>
        <v>0</v>
      </c>
      <c r="S281" s="133">
        <f>+S282+S284+S285+S291+S292+S293+S294+S295+S300</f>
        <v>0</v>
      </c>
      <c r="T281" s="119">
        <f t="shared" si="108"/>
        <v>0</v>
      </c>
      <c r="U281" s="120" t="e">
        <f t="shared" si="104"/>
        <v>#DIV/0!</v>
      </c>
      <c r="V281" s="117"/>
      <c r="W281" s="332"/>
      <c r="X281" s="332"/>
      <c r="Y281" s="105" t="s">
        <v>92</v>
      </c>
    </row>
    <row r="282" spans="1:25" s="126" customFormat="1" ht="22.5" customHeight="1" thickTop="1" thickBot="1" x14ac:dyDescent="0.3">
      <c r="A282" s="125" t="s">
        <v>89</v>
      </c>
      <c r="B282" s="305" t="s">
        <v>106</v>
      </c>
      <c r="C282" s="305" t="s">
        <v>186</v>
      </c>
      <c r="D282" s="305" t="s">
        <v>130</v>
      </c>
      <c r="E282" s="121" t="s">
        <v>93</v>
      </c>
      <c r="F282" s="305"/>
      <c r="G282" s="305"/>
      <c r="H282" s="122"/>
      <c r="I282" s="122"/>
      <c r="J282" s="314" t="s">
        <v>476</v>
      </c>
      <c r="K282" s="123">
        <f t="shared" ref="K282:T282" si="109">+K283</f>
        <v>0</v>
      </c>
      <c r="L282" s="123">
        <f>+L283</f>
        <v>0</v>
      </c>
      <c r="M282" s="123">
        <f>+M283</f>
        <v>0</v>
      </c>
      <c r="N282" s="123">
        <f t="shared" si="97"/>
        <v>0</v>
      </c>
      <c r="O282" s="123">
        <f t="shared" si="109"/>
        <v>0</v>
      </c>
      <c r="P282" s="123">
        <f t="shared" si="109"/>
        <v>0</v>
      </c>
      <c r="Q282" s="269">
        <f t="shared" si="109"/>
        <v>0</v>
      </c>
      <c r="R282" s="123">
        <f t="shared" si="109"/>
        <v>0</v>
      </c>
      <c r="S282" s="133">
        <f t="shared" si="109"/>
        <v>0</v>
      </c>
      <c r="T282" s="123">
        <f t="shared" si="109"/>
        <v>0</v>
      </c>
      <c r="U282" s="124" t="e">
        <f t="shared" si="104"/>
        <v>#DIV/0!</v>
      </c>
      <c r="V282" s="305"/>
      <c r="W282" s="339"/>
      <c r="X282" s="339"/>
      <c r="Y282" s="105" t="s">
        <v>92</v>
      </c>
    </row>
    <row r="283" spans="1:25" ht="22.5" customHeight="1" thickTop="1" thickBot="1" x14ac:dyDescent="0.25">
      <c r="A283" s="130" t="s">
        <v>89</v>
      </c>
      <c r="B283" s="122" t="s">
        <v>106</v>
      </c>
      <c r="C283" s="122" t="s">
        <v>186</v>
      </c>
      <c r="D283" s="122" t="s">
        <v>130</v>
      </c>
      <c r="E283" s="127" t="s">
        <v>93</v>
      </c>
      <c r="F283" s="305" t="s">
        <v>93</v>
      </c>
      <c r="G283" s="122"/>
      <c r="H283" s="122"/>
      <c r="I283" s="122"/>
      <c r="J283" s="315" t="s">
        <v>477</v>
      </c>
      <c r="K283" s="128"/>
      <c r="L283" s="128"/>
      <c r="M283" s="128"/>
      <c r="N283" s="123">
        <f t="shared" si="97"/>
        <v>0</v>
      </c>
      <c r="O283" s="128"/>
      <c r="P283" s="128"/>
      <c r="Q283" s="270"/>
      <c r="R283" s="128"/>
      <c r="S283" s="133"/>
      <c r="T283" s="128"/>
      <c r="U283" s="129" t="e">
        <f t="shared" si="104"/>
        <v>#DIV/0!</v>
      </c>
      <c r="V283" s="122"/>
      <c r="W283" s="328"/>
      <c r="X283" s="328"/>
      <c r="Y283" s="105" t="s">
        <v>92</v>
      </c>
    </row>
    <row r="284" spans="1:25" s="126" customFormat="1" ht="22.5" customHeight="1" thickTop="1" thickBot="1" x14ac:dyDescent="0.3">
      <c r="A284" s="125" t="s">
        <v>89</v>
      </c>
      <c r="B284" s="305" t="s">
        <v>106</v>
      </c>
      <c r="C284" s="305" t="s">
        <v>186</v>
      </c>
      <c r="D284" s="305" t="s">
        <v>130</v>
      </c>
      <c r="E284" s="121" t="s">
        <v>106</v>
      </c>
      <c r="F284" s="121"/>
      <c r="G284" s="305"/>
      <c r="H284" s="122"/>
      <c r="I284" s="122"/>
      <c r="J284" s="314" t="s">
        <v>478</v>
      </c>
      <c r="K284" s="123"/>
      <c r="L284" s="123"/>
      <c r="M284" s="123"/>
      <c r="N284" s="123">
        <f t="shared" si="97"/>
        <v>0</v>
      </c>
      <c r="O284" s="123"/>
      <c r="P284" s="123"/>
      <c r="Q284" s="269"/>
      <c r="R284" s="123"/>
      <c r="S284" s="133"/>
      <c r="T284" s="123"/>
      <c r="U284" s="124" t="e">
        <f t="shared" si="104"/>
        <v>#DIV/0!</v>
      </c>
      <c r="V284" s="305"/>
      <c r="W284" s="339"/>
      <c r="X284" s="339"/>
      <c r="Y284" s="105" t="s">
        <v>92</v>
      </c>
    </row>
    <row r="285" spans="1:25" s="126" customFormat="1" ht="22.5" customHeight="1" thickTop="1" thickBot="1" x14ac:dyDescent="0.3">
      <c r="A285" s="125" t="s">
        <v>89</v>
      </c>
      <c r="B285" s="305" t="s">
        <v>106</v>
      </c>
      <c r="C285" s="305" t="s">
        <v>186</v>
      </c>
      <c r="D285" s="305" t="s">
        <v>130</v>
      </c>
      <c r="E285" s="121" t="s">
        <v>130</v>
      </c>
      <c r="F285" s="305"/>
      <c r="G285" s="305"/>
      <c r="H285" s="122"/>
      <c r="I285" s="122"/>
      <c r="J285" s="314" t="s">
        <v>479</v>
      </c>
      <c r="K285" s="123">
        <f t="shared" ref="K285:T285" si="110">+K286+K287+K288+K289+K290</f>
        <v>0</v>
      </c>
      <c r="L285" s="123">
        <f>+L286+L287+L288+L289+L290</f>
        <v>0</v>
      </c>
      <c r="M285" s="123">
        <f>+M286+M287+M288+M289+M290</f>
        <v>0</v>
      </c>
      <c r="N285" s="123">
        <f t="shared" si="97"/>
        <v>0</v>
      </c>
      <c r="O285" s="123">
        <f t="shared" si="110"/>
        <v>0</v>
      </c>
      <c r="P285" s="123">
        <f t="shared" si="110"/>
        <v>0</v>
      </c>
      <c r="Q285" s="269">
        <f t="shared" si="110"/>
        <v>0</v>
      </c>
      <c r="R285" s="123">
        <f t="shared" si="110"/>
        <v>0</v>
      </c>
      <c r="S285" s="133">
        <f t="shared" si="110"/>
        <v>0</v>
      </c>
      <c r="T285" s="123">
        <f t="shared" si="110"/>
        <v>0</v>
      </c>
      <c r="U285" s="124" t="e">
        <f t="shared" si="104"/>
        <v>#DIV/0!</v>
      </c>
      <c r="V285" s="305"/>
      <c r="W285" s="339"/>
      <c r="X285" s="339"/>
      <c r="Y285" s="105" t="s">
        <v>92</v>
      </c>
    </row>
    <row r="286" spans="1:25" ht="22.5" customHeight="1" thickTop="1" thickBot="1" x14ac:dyDescent="0.25">
      <c r="A286" s="130" t="s">
        <v>89</v>
      </c>
      <c r="B286" s="122" t="s">
        <v>106</v>
      </c>
      <c r="C286" s="122" t="s">
        <v>186</v>
      </c>
      <c r="D286" s="122" t="s">
        <v>130</v>
      </c>
      <c r="E286" s="127" t="s">
        <v>130</v>
      </c>
      <c r="F286" s="305" t="s">
        <v>93</v>
      </c>
      <c r="G286" s="122"/>
      <c r="H286" s="122"/>
      <c r="I286" s="122"/>
      <c r="J286" s="315" t="s">
        <v>480</v>
      </c>
      <c r="K286" s="128"/>
      <c r="L286" s="128"/>
      <c r="M286" s="128"/>
      <c r="N286" s="123">
        <f t="shared" si="97"/>
        <v>0</v>
      </c>
      <c r="O286" s="128"/>
      <c r="P286" s="128"/>
      <c r="Q286" s="270"/>
      <c r="R286" s="128"/>
      <c r="S286" s="133"/>
      <c r="T286" s="128"/>
      <c r="U286" s="129" t="e">
        <f t="shared" si="104"/>
        <v>#DIV/0!</v>
      </c>
      <c r="V286" s="122"/>
      <c r="W286" s="328"/>
      <c r="X286" s="328"/>
      <c r="Y286" s="105" t="s">
        <v>92</v>
      </c>
    </row>
    <row r="287" spans="1:25" ht="22.5" customHeight="1" thickTop="1" thickBot="1" x14ac:dyDescent="0.25">
      <c r="A287" s="130" t="s">
        <v>89</v>
      </c>
      <c r="B287" s="122" t="s">
        <v>106</v>
      </c>
      <c r="C287" s="122" t="s">
        <v>186</v>
      </c>
      <c r="D287" s="122" t="s">
        <v>130</v>
      </c>
      <c r="E287" s="127" t="s">
        <v>130</v>
      </c>
      <c r="F287" s="305" t="s">
        <v>106</v>
      </c>
      <c r="G287" s="122"/>
      <c r="H287" s="122"/>
      <c r="I287" s="122"/>
      <c r="J287" s="315" t="s">
        <v>481</v>
      </c>
      <c r="K287" s="128"/>
      <c r="L287" s="128"/>
      <c r="M287" s="128"/>
      <c r="N287" s="123">
        <f t="shared" si="97"/>
        <v>0</v>
      </c>
      <c r="O287" s="128"/>
      <c r="P287" s="128"/>
      <c r="Q287" s="270"/>
      <c r="R287" s="128"/>
      <c r="S287" s="133"/>
      <c r="T287" s="128"/>
      <c r="U287" s="129" t="e">
        <f t="shared" si="104"/>
        <v>#DIV/0!</v>
      </c>
      <c r="V287" s="122"/>
      <c r="W287" s="328"/>
      <c r="X287" s="328"/>
      <c r="Y287" s="105" t="s">
        <v>92</v>
      </c>
    </row>
    <row r="288" spans="1:25" ht="22.5" customHeight="1" thickTop="1" thickBot="1" x14ac:dyDescent="0.25">
      <c r="A288" s="130" t="s">
        <v>89</v>
      </c>
      <c r="B288" s="122" t="s">
        <v>106</v>
      </c>
      <c r="C288" s="122" t="s">
        <v>186</v>
      </c>
      <c r="D288" s="122" t="s">
        <v>130</v>
      </c>
      <c r="E288" s="127" t="s">
        <v>130</v>
      </c>
      <c r="F288" s="305" t="s">
        <v>130</v>
      </c>
      <c r="G288" s="122"/>
      <c r="H288" s="122"/>
      <c r="I288" s="122"/>
      <c r="J288" s="315" t="s">
        <v>482</v>
      </c>
      <c r="K288" s="128"/>
      <c r="L288" s="128"/>
      <c r="M288" s="128"/>
      <c r="N288" s="123">
        <f t="shared" si="97"/>
        <v>0</v>
      </c>
      <c r="O288" s="128"/>
      <c r="P288" s="128"/>
      <c r="Q288" s="270"/>
      <c r="R288" s="128"/>
      <c r="S288" s="133"/>
      <c r="T288" s="128"/>
      <c r="U288" s="129" t="e">
        <f t="shared" si="104"/>
        <v>#DIV/0!</v>
      </c>
      <c r="V288" s="122"/>
      <c r="W288" s="328"/>
      <c r="X288" s="328"/>
      <c r="Y288" s="105" t="s">
        <v>92</v>
      </c>
    </row>
    <row r="289" spans="1:25" ht="22.5" customHeight="1" thickTop="1" thickBot="1" x14ac:dyDescent="0.25">
      <c r="A289" s="130" t="s">
        <v>89</v>
      </c>
      <c r="B289" s="122" t="s">
        <v>106</v>
      </c>
      <c r="C289" s="122" t="s">
        <v>186</v>
      </c>
      <c r="D289" s="122" t="s">
        <v>130</v>
      </c>
      <c r="E289" s="127" t="s">
        <v>130</v>
      </c>
      <c r="F289" s="305" t="s">
        <v>134</v>
      </c>
      <c r="G289" s="122"/>
      <c r="H289" s="122"/>
      <c r="I289" s="122"/>
      <c r="J289" s="315" t="s">
        <v>483</v>
      </c>
      <c r="K289" s="128"/>
      <c r="L289" s="128"/>
      <c r="M289" s="128"/>
      <c r="N289" s="123">
        <f t="shared" si="97"/>
        <v>0</v>
      </c>
      <c r="O289" s="128"/>
      <c r="P289" s="128"/>
      <c r="Q289" s="270"/>
      <c r="R289" s="128"/>
      <c r="S289" s="133"/>
      <c r="T289" s="128"/>
      <c r="U289" s="129" t="e">
        <f t="shared" si="104"/>
        <v>#DIV/0!</v>
      </c>
      <c r="V289" s="122"/>
      <c r="W289" s="328"/>
      <c r="X289" s="328"/>
      <c r="Y289" s="105" t="s">
        <v>92</v>
      </c>
    </row>
    <row r="290" spans="1:25" ht="22.5" customHeight="1" thickTop="1" thickBot="1" x14ac:dyDescent="0.25">
      <c r="A290" s="130" t="s">
        <v>89</v>
      </c>
      <c r="B290" s="122" t="s">
        <v>106</v>
      </c>
      <c r="C290" s="122" t="s">
        <v>186</v>
      </c>
      <c r="D290" s="122" t="s">
        <v>130</v>
      </c>
      <c r="E290" s="127" t="s">
        <v>130</v>
      </c>
      <c r="F290" s="305" t="s">
        <v>159</v>
      </c>
      <c r="G290" s="122"/>
      <c r="H290" s="122"/>
      <c r="I290" s="122"/>
      <c r="J290" s="315" t="s">
        <v>484</v>
      </c>
      <c r="K290" s="128"/>
      <c r="L290" s="128"/>
      <c r="M290" s="128"/>
      <c r="N290" s="123">
        <f t="shared" si="97"/>
        <v>0</v>
      </c>
      <c r="O290" s="128"/>
      <c r="P290" s="128"/>
      <c r="Q290" s="270"/>
      <c r="R290" s="128"/>
      <c r="S290" s="133"/>
      <c r="T290" s="128"/>
      <c r="U290" s="129" t="e">
        <f t="shared" si="104"/>
        <v>#DIV/0!</v>
      </c>
      <c r="V290" s="122"/>
      <c r="W290" s="328"/>
      <c r="X290" s="328"/>
      <c r="Y290" s="105" t="s">
        <v>92</v>
      </c>
    </row>
    <row r="291" spans="1:25" s="126" customFormat="1" ht="22.5" customHeight="1" thickTop="1" thickBot="1" x14ac:dyDescent="0.3">
      <c r="A291" s="125" t="s">
        <v>89</v>
      </c>
      <c r="B291" s="305" t="s">
        <v>106</v>
      </c>
      <c r="C291" s="305" t="s">
        <v>186</v>
      </c>
      <c r="D291" s="305" t="s">
        <v>130</v>
      </c>
      <c r="E291" s="121" t="s">
        <v>134</v>
      </c>
      <c r="F291" s="305"/>
      <c r="G291" s="305"/>
      <c r="H291" s="122"/>
      <c r="I291" s="122"/>
      <c r="J291" s="314" t="s">
        <v>485</v>
      </c>
      <c r="K291" s="123"/>
      <c r="L291" s="123"/>
      <c r="M291" s="123"/>
      <c r="N291" s="123">
        <f t="shared" si="97"/>
        <v>0</v>
      </c>
      <c r="O291" s="123"/>
      <c r="P291" s="123"/>
      <c r="Q291" s="269"/>
      <c r="R291" s="123"/>
      <c r="S291" s="133"/>
      <c r="T291" s="123"/>
      <c r="U291" s="124" t="e">
        <f t="shared" si="104"/>
        <v>#DIV/0!</v>
      </c>
      <c r="V291" s="305"/>
      <c r="W291" s="339"/>
      <c r="X291" s="339"/>
      <c r="Y291" s="105" t="s">
        <v>92</v>
      </c>
    </row>
    <row r="292" spans="1:25" s="126" customFormat="1" ht="22.5" customHeight="1" thickTop="1" thickBot="1" x14ac:dyDescent="0.3">
      <c r="A292" s="125" t="s">
        <v>89</v>
      </c>
      <c r="B292" s="305" t="s">
        <v>106</v>
      </c>
      <c r="C292" s="305" t="s">
        <v>186</v>
      </c>
      <c r="D292" s="305" t="s">
        <v>130</v>
      </c>
      <c r="E292" s="121" t="s">
        <v>159</v>
      </c>
      <c r="F292" s="305"/>
      <c r="G292" s="305"/>
      <c r="H292" s="122"/>
      <c r="I292" s="122"/>
      <c r="J292" s="314" t="s">
        <v>486</v>
      </c>
      <c r="K292" s="123"/>
      <c r="L292" s="123"/>
      <c r="M292" s="123"/>
      <c r="N292" s="123">
        <f t="shared" si="97"/>
        <v>0</v>
      </c>
      <c r="O292" s="123"/>
      <c r="P292" s="123"/>
      <c r="Q292" s="269"/>
      <c r="R292" s="123"/>
      <c r="S292" s="133"/>
      <c r="T292" s="123"/>
      <c r="U292" s="124" t="e">
        <f t="shared" si="104"/>
        <v>#DIV/0!</v>
      </c>
      <c r="V292" s="305"/>
      <c r="W292" s="339"/>
      <c r="X292" s="339"/>
      <c r="Y292" s="105" t="s">
        <v>92</v>
      </c>
    </row>
    <row r="293" spans="1:25" ht="22.5" customHeight="1" thickTop="1" thickBot="1" x14ac:dyDescent="0.25">
      <c r="A293" s="125" t="s">
        <v>89</v>
      </c>
      <c r="B293" s="305" t="s">
        <v>106</v>
      </c>
      <c r="C293" s="305" t="s">
        <v>186</v>
      </c>
      <c r="D293" s="305" t="s">
        <v>130</v>
      </c>
      <c r="E293" s="121" t="s">
        <v>182</v>
      </c>
      <c r="F293" s="122"/>
      <c r="G293" s="122"/>
      <c r="H293" s="122"/>
      <c r="I293" s="122"/>
      <c r="J293" s="314" t="s">
        <v>487</v>
      </c>
      <c r="K293" s="123"/>
      <c r="L293" s="123"/>
      <c r="M293" s="123"/>
      <c r="N293" s="123">
        <f t="shared" si="97"/>
        <v>0</v>
      </c>
      <c r="O293" s="123"/>
      <c r="P293" s="123"/>
      <c r="Q293" s="269"/>
      <c r="R293" s="123"/>
      <c r="S293" s="133"/>
      <c r="T293" s="123"/>
      <c r="U293" s="124" t="e">
        <f t="shared" si="104"/>
        <v>#DIV/0!</v>
      </c>
      <c r="V293" s="305"/>
      <c r="W293" s="339"/>
      <c r="X293" s="339"/>
    </row>
    <row r="294" spans="1:25" ht="22.5" customHeight="1" thickTop="1" thickBot="1" x14ac:dyDescent="0.25">
      <c r="A294" s="125" t="s">
        <v>89</v>
      </c>
      <c r="B294" s="305" t="s">
        <v>106</v>
      </c>
      <c r="C294" s="305" t="s">
        <v>186</v>
      </c>
      <c r="D294" s="305" t="s">
        <v>130</v>
      </c>
      <c r="E294" s="121" t="s">
        <v>186</v>
      </c>
      <c r="F294" s="122"/>
      <c r="G294" s="122"/>
      <c r="H294" s="122"/>
      <c r="I294" s="122"/>
      <c r="J294" s="314" t="s">
        <v>488</v>
      </c>
      <c r="K294" s="123"/>
      <c r="L294" s="123"/>
      <c r="M294" s="123"/>
      <c r="N294" s="123">
        <f t="shared" si="97"/>
        <v>0</v>
      </c>
      <c r="O294" s="123"/>
      <c r="P294" s="123"/>
      <c r="Q294" s="269"/>
      <c r="R294" s="123"/>
      <c r="S294" s="133"/>
      <c r="T294" s="123"/>
      <c r="U294" s="124" t="e">
        <f t="shared" si="104"/>
        <v>#DIV/0!</v>
      </c>
      <c r="V294" s="305"/>
      <c r="W294" s="339"/>
      <c r="X294" s="339"/>
    </row>
    <row r="295" spans="1:25" ht="22.5" customHeight="1" thickTop="1" thickBot="1" x14ac:dyDescent="0.25">
      <c r="A295" s="125" t="s">
        <v>89</v>
      </c>
      <c r="B295" s="305" t="s">
        <v>106</v>
      </c>
      <c r="C295" s="305" t="s">
        <v>186</v>
      </c>
      <c r="D295" s="305" t="s">
        <v>130</v>
      </c>
      <c r="E295" s="121" t="s">
        <v>190</v>
      </c>
      <c r="F295" s="122"/>
      <c r="G295" s="122"/>
      <c r="H295" s="122"/>
      <c r="I295" s="122"/>
      <c r="J295" s="316" t="s">
        <v>489</v>
      </c>
      <c r="K295" s="123">
        <f>+K296</f>
        <v>0</v>
      </c>
      <c r="L295" s="123">
        <f>+L296</f>
        <v>0</v>
      </c>
      <c r="M295" s="123">
        <f>+M296</f>
        <v>0</v>
      </c>
      <c r="N295" s="123">
        <f t="shared" si="97"/>
        <v>0</v>
      </c>
      <c r="O295" s="123">
        <f t="shared" ref="O295:T295" si="111">+O296</f>
        <v>0</v>
      </c>
      <c r="P295" s="123">
        <f t="shared" si="111"/>
        <v>0</v>
      </c>
      <c r="Q295" s="269">
        <f t="shared" si="111"/>
        <v>0</v>
      </c>
      <c r="R295" s="123">
        <f t="shared" si="111"/>
        <v>0</v>
      </c>
      <c r="S295" s="133">
        <f>+S296</f>
        <v>0</v>
      </c>
      <c r="T295" s="123">
        <f t="shared" si="111"/>
        <v>0</v>
      </c>
      <c r="U295" s="124" t="e">
        <f t="shared" si="104"/>
        <v>#DIV/0!</v>
      </c>
      <c r="V295" s="305"/>
      <c r="W295" s="339"/>
      <c r="X295" s="339"/>
    </row>
    <row r="296" spans="1:25" ht="22.5" customHeight="1" thickTop="1" thickBot="1" x14ac:dyDescent="0.25">
      <c r="A296" s="130" t="s">
        <v>89</v>
      </c>
      <c r="B296" s="122" t="s">
        <v>106</v>
      </c>
      <c r="C296" s="122" t="s">
        <v>186</v>
      </c>
      <c r="D296" s="122" t="s">
        <v>130</v>
      </c>
      <c r="E296" s="127" t="s">
        <v>190</v>
      </c>
      <c r="F296" s="305" t="s">
        <v>93</v>
      </c>
      <c r="G296" s="122"/>
      <c r="H296" s="122"/>
      <c r="I296" s="122"/>
      <c r="J296" s="316" t="s">
        <v>490</v>
      </c>
      <c r="K296" s="123">
        <f>K297+K298+K299</f>
        <v>0</v>
      </c>
      <c r="L296" s="123">
        <f>L297+L298+L299</f>
        <v>0</v>
      </c>
      <c r="M296" s="123">
        <f>M297+M298+M299</f>
        <v>0</v>
      </c>
      <c r="N296" s="123">
        <f t="shared" si="97"/>
        <v>0</v>
      </c>
      <c r="O296" s="123">
        <f t="shared" ref="O296:T296" si="112">O297+O298+O299</f>
        <v>0</v>
      </c>
      <c r="P296" s="123">
        <f t="shared" si="112"/>
        <v>0</v>
      </c>
      <c r="Q296" s="269">
        <f t="shared" si="112"/>
        <v>0</v>
      </c>
      <c r="R296" s="123">
        <f t="shared" si="112"/>
        <v>0</v>
      </c>
      <c r="S296" s="133">
        <f>S297+S298+S299</f>
        <v>0</v>
      </c>
      <c r="T296" s="123">
        <f t="shared" si="112"/>
        <v>0</v>
      </c>
      <c r="U296" s="124" t="e">
        <f t="shared" si="104"/>
        <v>#DIV/0!</v>
      </c>
      <c r="V296" s="305"/>
      <c r="W296" s="339"/>
      <c r="X296" s="339"/>
    </row>
    <row r="297" spans="1:25" ht="22.5" customHeight="1" thickTop="1" thickBot="1" x14ac:dyDescent="0.25">
      <c r="A297" s="130" t="s">
        <v>89</v>
      </c>
      <c r="B297" s="122" t="s">
        <v>106</v>
      </c>
      <c r="C297" s="122" t="s">
        <v>186</v>
      </c>
      <c r="D297" s="122" t="s">
        <v>130</v>
      </c>
      <c r="E297" s="127" t="s">
        <v>190</v>
      </c>
      <c r="F297" s="122" t="s">
        <v>93</v>
      </c>
      <c r="G297" s="305" t="s">
        <v>93</v>
      </c>
      <c r="H297" s="122"/>
      <c r="I297" s="122"/>
      <c r="J297" s="317" t="s">
        <v>491</v>
      </c>
      <c r="K297" s="123"/>
      <c r="L297" s="123"/>
      <c r="M297" s="123"/>
      <c r="N297" s="123">
        <f t="shared" si="97"/>
        <v>0</v>
      </c>
      <c r="O297" s="123"/>
      <c r="P297" s="123"/>
      <c r="Q297" s="269"/>
      <c r="R297" s="123"/>
      <c r="S297" s="133"/>
      <c r="T297" s="123"/>
      <c r="U297" s="124" t="e">
        <f t="shared" si="104"/>
        <v>#DIV/0!</v>
      </c>
      <c r="V297" s="305"/>
      <c r="W297" s="339"/>
      <c r="X297" s="339"/>
    </row>
    <row r="298" spans="1:25" ht="22.5" customHeight="1" thickTop="1" thickBot="1" x14ac:dyDescent="0.25">
      <c r="A298" s="130" t="s">
        <v>89</v>
      </c>
      <c r="B298" s="122" t="s">
        <v>106</v>
      </c>
      <c r="C298" s="122" t="s">
        <v>186</v>
      </c>
      <c r="D298" s="122" t="s">
        <v>130</v>
      </c>
      <c r="E298" s="127" t="s">
        <v>190</v>
      </c>
      <c r="F298" s="122" t="s">
        <v>93</v>
      </c>
      <c r="G298" s="305" t="s">
        <v>106</v>
      </c>
      <c r="H298" s="122"/>
      <c r="I298" s="122"/>
      <c r="J298" s="317" t="s">
        <v>492</v>
      </c>
      <c r="K298" s="123"/>
      <c r="L298" s="123"/>
      <c r="M298" s="123"/>
      <c r="N298" s="123">
        <f t="shared" si="97"/>
        <v>0</v>
      </c>
      <c r="O298" s="123"/>
      <c r="P298" s="123"/>
      <c r="Q298" s="269"/>
      <c r="R298" s="123"/>
      <c r="S298" s="133"/>
      <c r="T298" s="123"/>
      <c r="U298" s="124" t="e">
        <f t="shared" si="104"/>
        <v>#DIV/0!</v>
      </c>
      <c r="V298" s="305"/>
      <c r="W298" s="339"/>
      <c r="X298" s="339"/>
    </row>
    <row r="299" spans="1:25" ht="22.5" customHeight="1" thickTop="1" thickBot="1" x14ac:dyDescent="0.25">
      <c r="A299" s="130" t="s">
        <v>89</v>
      </c>
      <c r="B299" s="122" t="s">
        <v>106</v>
      </c>
      <c r="C299" s="122" t="s">
        <v>186</v>
      </c>
      <c r="D299" s="122" t="s">
        <v>130</v>
      </c>
      <c r="E299" s="127" t="s">
        <v>190</v>
      </c>
      <c r="F299" s="122" t="s">
        <v>93</v>
      </c>
      <c r="G299" s="305" t="s">
        <v>130</v>
      </c>
      <c r="H299" s="122"/>
      <c r="I299" s="122"/>
      <c r="J299" s="317" t="s">
        <v>493</v>
      </c>
      <c r="K299" s="123"/>
      <c r="L299" s="123"/>
      <c r="M299" s="123"/>
      <c r="N299" s="123">
        <f t="shared" si="97"/>
        <v>0</v>
      </c>
      <c r="O299" s="123"/>
      <c r="P299" s="123"/>
      <c r="Q299" s="269"/>
      <c r="R299" s="123"/>
      <c r="S299" s="133"/>
      <c r="T299" s="123"/>
      <c r="U299" s="124" t="e">
        <f t="shared" si="104"/>
        <v>#DIV/0!</v>
      </c>
      <c r="V299" s="305"/>
      <c r="W299" s="339"/>
      <c r="X299" s="339"/>
    </row>
    <row r="300" spans="1:25" ht="22.5" customHeight="1" thickTop="1" thickBot="1" x14ac:dyDescent="0.25">
      <c r="A300" s="125" t="s">
        <v>89</v>
      </c>
      <c r="B300" s="305" t="s">
        <v>106</v>
      </c>
      <c r="C300" s="305" t="s">
        <v>186</v>
      </c>
      <c r="D300" s="305" t="s">
        <v>130</v>
      </c>
      <c r="E300" s="121" t="s">
        <v>330</v>
      </c>
      <c r="F300" s="122"/>
      <c r="G300" s="122"/>
      <c r="H300" s="122"/>
      <c r="I300" s="122"/>
      <c r="J300" s="316" t="s">
        <v>494</v>
      </c>
      <c r="K300" s="123">
        <f>+K301</f>
        <v>0</v>
      </c>
      <c r="L300" s="123">
        <f>+L301</f>
        <v>0</v>
      </c>
      <c r="M300" s="123">
        <f>+M301</f>
        <v>0</v>
      </c>
      <c r="N300" s="123">
        <f t="shared" si="97"/>
        <v>0</v>
      </c>
      <c r="O300" s="123">
        <f t="shared" ref="O300:T300" si="113">+O301</f>
        <v>0</v>
      </c>
      <c r="P300" s="123">
        <f t="shared" si="113"/>
        <v>0</v>
      </c>
      <c r="Q300" s="269">
        <f t="shared" si="113"/>
        <v>0</v>
      </c>
      <c r="R300" s="123">
        <f t="shared" si="113"/>
        <v>0</v>
      </c>
      <c r="S300" s="133">
        <f>+S301</f>
        <v>0</v>
      </c>
      <c r="T300" s="123">
        <f t="shared" si="113"/>
        <v>0</v>
      </c>
      <c r="U300" s="124" t="e">
        <f t="shared" si="104"/>
        <v>#DIV/0!</v>
      </c>
      <c r="V300" s="305"/>
      <c r="W300" s="339"/>
      <c r="X300" s="339"/>
    </row>
    <row r="301" spans="1:25" ht="22.5" customHeight="1" thickTop="1" thickBot="1" x14ac:dyDescent="0.25">
      <c r="A301" s="130" t="s">
        <v>89</v>
      </c>
      <c r="B301" s="122" t="s">
        <v>106</v>
      </c>
      <c r="C301" s="122" t="s">
        <v>186</v>
      </c>
      <c r="D301" s="122" t="s">
        <v>130</v>
      </c>
      <c r="E301" s="127" t="s">
        <v>330</v>
      </c>
      <c r="F301" s="305" t="s">
        <v>93</v>
      </c>
      <c r="G301" s="122"/>
      <c r="H301" s="122"/>
      <c r="I301" s="122"/>
      <c r="J301" s="317" t="s">
        <v>495</v>
      </c>
      <c r="K301" s="123"/>
      <c r="L301" s="123"/>
      <c r="M301" s="123"/>
      <c r="N301" s="123">
        <f t="shared" si="97"/>
        <v>0</v>
      </c>
      <c r="O301" s="123"/>
      <c r="P301" s="123"/>
      <c r="Q301" s="269"/>
      <c r="R301" s="123"/>
      <c r="S301" s="133"/>
      <c r="T301" s="123"/>
      <c r="U301" s="124" t="e">
        <f t="shared" si="104"/>
        <v>#DIV/0!</v>
      </c>
      <c r="V301" s="305"/>
      <c r="W301" s="339"/>
      <c r="X301" s="339"/>
    </row>
    <row r="302" spans="1:25" ht="36" customHeight="1" thickTop="1" x14ac:dyDescent="0.2">
      <c r="T302" s="199"/>
    </row>
    <row r="303" spans="1:25" ht="36" customHeight="1" x14ac:dyDescent="0.2">
      <c r="A303" s="351" t="s">
        <v>496</v>
      </c>
      <c r="B303" s="351"/>
      <c r="C303" s="351"/>
      <c r="D303" s="351"/>
      <c r="E303" s="351"/>
      <c r="F303" s="351"/>
      <c r="G303" s="351"/>
      <c r="H303" s="351"/>
      <c r="I303" s="351"/>
      <c r="J303" s="351"/>
      <c r="K303" s="351"/>
      <c r="L303" s="351"/>
      <c r="M303" s="351"/>
      <c r="N303" s="351"/>
      <c r="O303" s="351"/>
      <c r="P303" s="351"/>
      <c r="Q303" s="351"/>
      <c r="R303" s="351"/>
      <c r="S303" s="351"/>
      <c r="T303" s="351"/>
      <c r="U303" s="351"/>
      <c r="V303" s="351"/>
      <c r="W303" s="351"/>
    </row>
    <row r="304" spans="1:25" ht="36" customHeight="1" x14ac:dyDescent="0.2">
      <c r="T304" s="199"/>
    </row>
    <row r="305" spans="10:16" ht="36" customHeight="1" x14ac:dyDescent="0.2">
      <c r="K305" s="199"/>
      <c r="L305" s="199"/>
    </row>
    <row r="306" spans="10:16" ht="36" customHeight="1" x14ac:dyDescent="0.2">
      <c r="L306" s="12"/>
    </row>
    <row r="307" spans="10:16" ht="36" customHeight="1" x14ac:dyDescent="0.2">
      <c r="K307" s="199"/>
      <c r="L307" s="199"/>
    </row>
    <row r="308" spans="10:16" ht="36" customHeight="1" x14ac:dyDescent="0.2">
      <c r="K308" s="198"/>
      <c r="L308" s="198"/>
      <c r="M308" s="198"/>
    </row>
    <row r="309" spans="10:16" ht="36" customHeight="1" x14ac:dyDescent="0.2">
      <c r="K309" s="198"/>
      <c r="L309" s="198"/>
      <c r="M309" s="198"/>
    </row>
    <row r="311" spans="10:16" ht="36" customHeight="1" x14ac:dyDescent="0.2">
      <c r="J311" s="323"/>
      <c r="K311" s="198"/>
      <c r="O311" s="248"/>
    </row>
    <row r="312" spans="10:16" ht="36" customHeight="1" x14ac:dyDescent="0.2">
      <c r="P312" s="248"/>
    </row>
    <row r="313" spans="10:16" ht="36" customHeight="1" x14ac:dyDescent="0.2">
      <c r="O313" s="198"/>
    </row>
    <row r="316" spans="10:16" ht="36" customHeight="1" x14ac:dyDescent="0.2">
      <c r="O316" s="198"/>
    </row>
  </sheetData>
  <mergeCells count="17">
    <mergeCell ref="X5:X6"/>
    <mergeCell ref="O5:R5"/>
    <mergeCell ref="S5:S6"/>
    <mergeCell ref="T5:T6"/>
    <mergeCell ref="U5:U6"/>
    <mergeCell ref="V5:V6"/>
    <mergeCell ref="W5:W6"/>
    <mergeCell ref="A303:W303"/>
    <mergeCell ref="A1:V1"/>
    <mergeCell ref="A2:V2"/>
    <mergeCell ref="A3:V3"/>
    <mergeCell ref="A4:V4"/>
    <mergeCell ref="A5:I5"/>
    <mergeCell ref="J5:J6"/>
    <mergeCell ref="K5:K6"/>
    <mergeCell ref="L5:M5"/>
    <mergeCell ref="N5:N6"/>
  </mergeCells>
  <printOptions headings="1"/>
  <pageMargins left="0.7" right="0.7" top="0.75" bottom="0.75" header="0.3" footer="0.3"/>
  <pageSetup orientation="portrait" horizontalDpi="4294967292"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G80"/>
  <sheetViews>
    <sheetView workbookViewId="0">
      <pane xSplit="1" topLeftCell="B1" activePane="topRight" state="frozen"/>
      <selection activeCell="A3" sqref="A3"/>
      <selection pane="topRight" activeCell="H35" sqref="H35"/>
    </sheetView>
  </sheetViews>
  <sheetFormatPr baseColWidth="10" defaultColWidth="14.42578125" defaultRowHeight="12.75" x14ac:dyDescent="0.2"/>
  <cols>
    <col min="1" max="1" width="16" style="164" customWidth="1"/>
    <col min="2" max="2" width="14.140625" style="164" customWidth="1"/>
    <col min="3" max="3" width="14.42578125" style="164" customWidth="1"/>
    <col min="4" max="4" width="14.5703125" style="164" customWidth="1"/>
    <col min="5" max="7" width="10.7109375" style="164" customWidth="1"/>
    <col min="8" max="8" width="69" style="164" customWidth="1"/>
    <col min="9" max="9" width="20.28515625" style="165" customWidth="1"/>
    <col min="10" max="28" width="20.28515625" style="164" customWidth="1"/>
    <col min="29" max="29" width="51.42578125" style="164" customWidth="1"/>
    <col min="30" max="16384" width="14.42578125" style="164"/>
  </cols>
  <sheetData>
    <row r="1" spans="1:29" ht="13.5" thickBot="1" x14ac:dyDescent="0.25"/>
    <row r="2" spans="1:29" ht="30.75" customHeight="1" thickTop="1" thickBot="1" x14ac:dyDescent="0.3">
      <c r="A2" s="381" t="s">
        <v>75</v>
      </c>
      <c r="B2" s="381" t="s">
        <v>4</v>
      </c>
      <c r="C2" s="383" t="s">
        <v>76</v>
      </c>
      <c r="D2" s="381" t="s">
        <v>77</v>
      </c>
      <c r="E2" s="381" t="s">
        <v>78</v>
      </c>
      <c r="F2" s="381" t="s">
        <v>79</v>
      </c>
      <c r="G2" s="381" t="s">
        <v>80</v>
      </c>
      <c r="H2" s="383" t="s">
        <v>497</v>
      </c>
      <c r="I2" s="385" t="s">
        <v>498</v>
      </c>
      <c r="J2" s="386"/>
      <c r="K2" s="386"/>
      <c r="L2" s="387"/>
      <c r="M2" s="385" t="s">
        <v>499</v>
      </c>
      <c r="N2" s="386"/>
      <c r="O2" s="386"/>
      <c r="P2" s="387"/>
      <c r="Q2" s="385" t="s">
        <v>500</v>
      </c>
      <c r="R2" s="386"/>
      <c r="S2" s="386"/>
      <c r="T2" s="387"/>
      <c r="U2" s="385" t="s">
        <v>501</v>
      </c>
      <c r="V2" s="386"/>
      <c r="W2" s="386"/>
      <c r="X2" s="387"/>
      <c r="Y2" s="385" t="s">
        <v>502</v>
      </c>
      <c r="Z2" s="386"/>
      <c r="AA2" s="386"/>
      <c r="AB2" s="387"/>
      <c r="AC2" s="166" t="s">
        <v>503</v>
      </c>
    </row>
    <row r="3" spans="1:29" ht="14.25" thickTop="1" thickBot="1" x14ac:dyDescent="0.25">
      <c r="A3" s="382"/>
      <c r="B3" s="382"/>
      <c r="C3" s="384"/>
      <c r="D3" s="382"/>
      <c r="E3" s="382"/>
      <c r="F3" s="382"/>
      <c r="G3" s="382"/>
      <c r="H3" s="384"/>
      <c r="I3" s="167" t="s">
        <v>504</v>
      </c>
      <c r="J3" s="341" t="s">
        <v>505</v>
      </c>
      <c r="K3" s="341" t="s">
        <v>506</v>
      </c>
      <c r="L3" s="341" t="s">
        <v>507</v>
      </c>
      <c r="M3" s="341" t="s">
        <v>504</v>
      </c>
      <c r="N3" s="341" t="s">
        <v>505</v>
      </c>
      <c r="O3" s="341" t="s">
        <v>506</v>
      </c>
      <c r="P3" s="341" t="s">
        <v>507</v>
      </c>
      <c r="Q3" s="341" t="s">
        <v>504</v>
      </c>
      <c r="R3" s="341" t="s">
        <v>505</v>
      </c>
      <c r="S3" s="341" t="s">
        <v>506</v>
      </c>
      <c r="T3" s="341" t="s">
        <v>507</v>
      </c>
      <c r="U3" s="341" t="s">
        <v>504</v>
      </c>
      <c r="V3" s="341" t="s">
        <v>505</v>
      </c>
      <c r="W3" s="341" t="s">
        <v>506</v>
      </c>
      <c r="X3" s="341" t="s">
        <v>507</v>
      </c>
      <c r="Y3" s="341" t="s">
        <v>504</v>
      </c>
      <c r="Z3" s="341" t="s">
        <v>505</v>
      </c>
      <c r="AA3" s="341" t="s">
        <v>506</v>
      </c>
      <c r="AB3" s="341" t="s">
        <v>508</v>
      </c>
      <c r="AC3" s="341"/>
    </row>
    <row r="4" spans="1:29" ht="14.25" thickTop="1" thickBot="1" x14ac:dyDescent="0.25">
      <c r="A4" s="168" t="s">
        <v>509</v>
      </c>
      <c r="B4" s="168" t="s">
        <v>93</v>
      </c>
      <c r="C4" s="168"/>
      <c r="D4" s="168"/>
      <c r="E4" s="168"/>
      <c r="F4" s="168"/>
      <c r="G4" s="168"/>
      <c r="H4" s="169" t="s">
        <v>510</v>
      </c>
      <c r="I4" s="223">
        <f>+I5+I6+I9+I24</f>
        <v>16713421863</v>
      </c>
      <c r="J4" s="223">
        <f t="shared" ref="J4:X4" si="0">+J5+J6+J9+J24</f>
        <v>6346541535.2399998</v>
      </c>
      <c r="K4" s="223">
        <f t="shared" si="0"/>
        <v>4672451718.2399998</v>
      </c>
      <c r="L4" s="223">
        <f t="shared" si="0"/>
        <v>4109836011.2399998</v>
      </c>
      <c r="M4" s="223">
        <f t="shared" si="0"/>
        <v>2018929000</v>
      </c>
      <c r="N4" s="223">
        <f t="shared" si="0"/>
        <v>983427735</v>
      </c>
      <c r="O4" s="223">
        <f t="shared" si="0"/>
        <v>975696235</v>
      </c>
      <c r="P4" s="223">
        <f t="shared" si="0"/>
        <v>975696235</v>
      </c>
      <c r="Q4" s="223">
        <f t="shared" si="0"/>
        <v>0</v>
      </c>
      <c r="R4" s="223">
        <f t="shared" si="0"/>
        <v>0</v>
      </c>
      <c r="S4" s="223">
        <f t="shared" si="0"/>
        <v>0</v>
      </c>
      <c r="T4" s="223">
        <f t="shared" si="0"/>
        <v>0</v>
      </c>
      <c r="U4" s="223">
        <f t="shared" si="0"/>
        <v>0</v>
      </c>
      <c r="V4" s="223">
        <f t="shared" si="0"/>
        <v>0</v>
      </c>
      <c r="W4" s="223">
        <f t="shared" si="0"/>
        <v>0</v>
      </c>
      <c r="X4" s="223">
        <f t="shared" si="0"/>
        <v>0</v>
      </c>
      <c r="Y4" s="223">
        <f>+I4+M4+Q4+U4</f>
        <v>18732350863</v>
      </c>
      <c r="Z4" s="223">
        <f t="shared" ref="Z4:AB19" si="1">+J4+N4+R4+V4</f>
        <v>7329969270.2399998</v>
      </c>
      <c r="AA4" s="223">
        <f t="shared" si="1"/>
        <v>5648147953.2399998</v>
      </c>
      <c r="AB4" s="223">
        <f t="shared" si="1"/>
        <v>5085532246.2399998</v>
      </c>
      <c r="AC4" s="170"/>
    </row>
    <row r="5" spans="1:29" ht="14.25" thickTop="1" thickBot="1" x14ac:dyDescent="0.25">
      <c r="A5" s="171" t="s">
        <v>509</v>
      </c>
      <c r="B5" s="171" t="s">
        <v>93</v>
      </c>
      <c r="C5" s="171" t="s">
        <v>93</v>
      </c>
      <c r="D5" s="171"/>
      <c r="E5" s="171"/>
      <c r="F5" s="171"/>
      <c r="G5" s="171"/>
      <c r="H5" s="172" t="s">
        <v>511</v>
      </c>
      <c r="I5" s="224">
        <v>9111161689</v>
      </c>
      <c r="J5" s="224">
        <v>3478725770</v>
      </c>
      <c r="K5" s="224">
        <v>2529817754</v>
      </c>
      <c r="L5" s="224">
        <v>2529817754</v>
      </c>
      <c r="M5" s="224">
        <v>1947054000</v>
      </c>
      <c r="N5" s="224">
        <v>935390346</v>
      </c>
      <c r="O5" s="224">
        <v>935390346</v>
      </c>
      <c r="P5" s="224">
        <v>935390346</v>
      </c>
      <c r="Q5" s="224"/>
      <c r="R5" s="224"/>
      <c r="S5" s="224"/>
      <c r="T5" s="224"/>
      <c r="U5" s="224"/>
      <c r="V5" s="224"/>
      <c r="W5" s="224"/>
      <c r="X5" s="224"/>
      <c r="Y5" s="224">
        <f t="shared" ref="Y5:AB70" si="2">+I5+M5+Q5+U5</f>
        <v>11058215689</v>
      </c>
      <c r="Z5" s="224">
        <f t="shared" si="1"/>
        <v>4414116116</v>
      </c>
      <c r="AA5" s="224">
        <f t="shared" si="1"/>
        <v>3465208100</v>
      </c>
      <c r="AB5" s="224">
        <f t="shared" si="1"/>
        <v>3465208100</v>
      </c>
      <c r="AC5" s="170"/>
    </row>
    <row r="6" spans="1:29" ht="14.25" thickTop="1" thickBot="1" x14ac:dyDescent="0.25">
      <c r="A6" s="173">
        <v>2</v>
      </c>
      <c r="B6" s="171" t="s">
        <v>93</v>
      </c>
      <c r="C6" s="171" t="s">
        <v>106</v>
      </c>
      <c r="D6" s="171"/>
      <c r="E6" s="171"/>
      <c r="F6" s="171"/>
      <c r="G6" s="171"/>
      <c r="H6" s="172" t="s">
        <v>512</v>
      </c>
      <c r="I6" s="224">
        <f>+I7+I8</f>
        <v>4403900822</v>
      </c>
      <c r="J6" s="224">
        <f t="shared" ref="J6:X6" si="3">+J7+J8</f>
        <v>1205557043.24</v>
      </c>
      <c r="K6" s="224">
        <f t="shared" si="3"/>
        <v>480375242.24000001</v>
      </c>
      <c r="L6" s="224">
        <f t="shared" si="3"/>
        <v>480375242.24000001</v>
      </c>
      <c r="M6" s="224">
        <f t="shared" si="3"/>
        <v>65864000</v>
      </c>
      <c r="N6" s="224">
        <f t="shared" si="3"/>
        <v>48037389</v>
      </c>
      <c r="O6" s="224">
        <f t="shared" si="3"/>
        <v>40305889</v>
      </c>
      <c r="P6" s="224">
        <f t="shared" si="3"/>
        <v>40305889</v>
      </c>
      <c r="Q6" s="224">
        <f t="shared" si="3"/>
        <v>0</v>
      </c>
      <c r="R6" s="224">
        <f t="shared" si="3"/>
        <v>0</v>
      </c>
      <c r="S6" s="224">
        <f t="shared" si="3"/>
        <v>0</v>
      </c>
      <c r="T6" s="224">
        <f t="shared" si="3"/>
        <v>0</v>
      </c>
      <c r="U6" s="224">
        <f t="shared" si="3"/>
        <v>0</v>
      </c>
      <c r="V6" s="224">
        <f t="shared" si="3"/>
        <v>0</v>
      </c>
      <c r="W6" s="224">
        <f t="shared" si="3"/>
        <v>0</v>
      </c>
      <c r="X6" s="224">
        <f t="shared" si="3"/>
        <v>0</v>
      </c>
      <c r="Y6" s="224">
        <f t="shared" si="2"/>
        <v>4469764822</v>
      </c>
      <c r="Z6" s="224">
        <f t="shared" si="1"/>
        <v>1253594432.24</v>
      </c>
      <c r="AA6" s="224">
        <f t="shared" si="1"/>
        <v>520681131.24000001</v>
      </c>
      <c r="AB6" s="224">
        <f t="shared" si="1"/>
        <v>520681131.24000001</v>
      </c>
      <c r="AC6" s="170"/>
    </row>
    <row r="7" spans="1:29" ht="14.25" thickTop="1" thickBot="1" x14ac:dyDescent="0.25">
      <c r="A7" s="174">
        <v>2</v>
      </c>
      <c r="B7" s="175" t="s">
        <v>93</v>
      </c>
      <c r="C7" s="175" t="s">
        <v>106</v>
      </c>
      <c r="D7" s="175" t="s">
        <v>93</v>
      </c>
      <c r="E7" s="176"/>
      <c r="F7" s="176"/>
      <c r="G7" s="176"/>
      <c r="H7" s="177" t="s">
        <v>513</v>
      </c>
      <c r="I7" s="225"/>
      <c r="J7" s="225"/>
      <c r="K7" s="198"/>
      <c r="L7" s="225"/>
      <c r="M7" s="225"/>
      <c r="N7" s="225"/>
      <c r="O7" s="225"/>
      <c r="P7" s="225"/>
      <c r="Q7" s="225"/>
      <c r="R7" s="225"/>
      <c r="S7" s="225"/>
      <c r="T7" s="225"/>
      <c r="U7" s="225"/>
      <c r="V7" s="225"/>
      <c r="W7" s="225"/>
      <c r="X7" s="225"/>
      <c r="Y7" s="225">
        <f t="shared" si="2"/>
        <v>0</v>
      </c>
      <c r="Z7" s="225">
        <f t="shared" si="1"/>
        <v>0</v>
      </c>
      <c r="AA7" s="225">
        <f t="shared" si="1"/>
        <v>0</v>
      </c>
      <c r="AB7" s="225">
        <f t="shared" si="1"/>
        <v>0</v>
      </c>
      <c r="AC7" s="170"/>
    </row>
    <row r="8" spans="1:29" ht="14.25" thickTop="1" thickBot="1" x14ac:dyDescent="0.25">
      <c r="A8" s="174">
        <v>2</v>
      </c>
      <c r="B8" s="175" t="s">
        <v>93</v>
      </c>
      <c r="C8" s="175" t="s">
        <v>106</v>
      </c>
      <c r="D8" s="175" t="s">
        <v>93</v>
      </c>
      <c r="E8" s="176"/>
      <c r="F8" s="176"/>
      <c r="G8" s="176"/>
      <c r="H8" s="177" t="s">
        <v>514</v>
      </c>
      <c r="I8" s="225">
        <v>4403900822</v>
      </c>
      <c r="J8" s="225">
        <v>1205557043.24</v>
      </c>
      <c r="K8" s="225">
        <v>480375242.24000001</v>
      </c>
      <c r="L8" s="225">
        <v>480375242.24000001</v>
      </c>
      <c r="M8" s="225">
        <v>65864000</v>
      </c>
      <c r="N8" s="225">
        <v>48037389</v>
      </c>
      <c r="O8" s="198">
        <v>40305889</v>
      </c>
      <c r="P8" s="225">
        <v>40305889</v>
      </c>
      <c r="Q8" s="225"/>
      <c r="R8" s="225"/>
      <c r="S8" s="225"/>
      <c r="T8" s="225"/>
      <c r="U8" s="225"/>
      <c r="V8" s="225"/>
      <c r="W8" s="225"/>
      <c r="X8" s="225"/>
      <c r="Y8" s="225">
        <f t="shared" si="2"/>
        <v>4469764822</v>
      </c>
      <c r="Z8" s="225">
        <f t="shared" si="1"/>
        <v>1253594432.24</v>
      </c>
      <c r="AA8" s="225">
        <f t="shared" si="1"/>
        <v>520681131.24000001</v>
      </c>
      <c r="AB8" s="225">
        <f t="shared" si="1"/>
        <v>520681131.24000001</v>
      </c>
      <c r="AC8" s="170"/>
    </row>
    <row r="9" spans="1:29" s="178" customFormat="1" ht="16.5" thickTop="1" thickBot="1" x14ac:dyDescent="0.3">
      <c r="A9" s="173">
        <v>2</v>
      </c>
      <c r="B9" s="171" t="s">
        <v>93</v>
      </c>
      <c r="C9" s="171" t="s">
        <v>130</v>
      </c>
      <c r="D9" s="171"/>
      <c r="E9" s="171"/>
      <c r="F9" s="171"/>
      <c r="G9" s="171"/>
      <c r="H9" s="172" t="s">
        <v>515</v>
      </c>
      <c r="I9" s="224">
        <f t="shared" ref="I9:R9" si="4">+I10+I21</f>
        <v>3124370352</v>
      </c>
      <c r="J9" s="224">
        <f t="shared" si="4"/>
        <v>1662258722</v>
      </c>
      <c r="K9" s="224">
        <f t="shared" si="4"/>
        <v>1662258722</v>
      </c>
      <c r="L9" s="224">
        <f t="shared" si="4"/>
        <v>1099643015</v>
      </c>
      <c r="M9" s="224">
        <f t="shared" si="4"/>
        <v>0</v>
      </c>
      <c r="N9" s="224">
        <f t="shared" si="4"/>
        <v>0</v>
      </c>
      <c r="O9" s="224">
        <f t="shared" si="4"/>
        <v>0</v>
      </c>
      <c r="P9" s="224">
        <f t="shared" si="4"/>
        <v>0</v>
      </c>
      <c r="Q9" s="224">
        <f t="shared" si="4"/>
        <v>0</v>
      </c>
      <c r="R9" s="224">
        <f t="shared" si="4"/>
        <v>0</v>
      </c>
      <c r="S9" s="224">
        <f>+S99+S21</f>
        <v>0</v>
      </c>
      <c r="T9" s="224">
        <f>+T10+T21</f>
        <v>0</v>
      </c>
      <c r="U9" s="224">
        <f>+U10+U21</f>
        <v>0</v>
      </c>
      <c r="V9" s="224">
        <f>+V10+V21</f>
        <v>0</v>
      </c>
      <c r="W9" s="224">
        <f>+W10+W21</f>
        <v>0</v>
      </c>
      <c r="X9" s="224">
        <f>+X10+X21</f>
        <v>0</v>
      </c>
      <c r="Y9" s="224">
        <f>+I9+M9+Q9+U9</f>
        <v>3124370352</v>
      </c>
      <c r="Z9" s="224">
        <f t="shared" si="1"/>
        <v>1662258722</v>
      </c>
      <c r="AA9" s="224">
        <f t="shared" si="1"/>
        <v>1662258722</v>
      </c>
      <c r="AB9" s="224">
        <f t="shared" si="1"/>
        <v>1099643015</v>
      </c>
      <c r="AC9" s="170"/>
    </row>
    <row r="10" spans="1:29" s="178" customFormat="1" ht="16.5" thickTop="1" thickBot="1" x14ac:dyDescent="0.3">
      <c r="A10" s="179">
        <v>2</v>
      </c>
      <c r="B10" s="180" t="s">
        <v>93</v>
      </c>
      <c r="C10" s="180" t="s">
        <v>130</v>
      </c>
      <c r="D10" s="180" t="s">
        <v>93</v>
      </c>
      <c r="E10" s="180"/>
      <c r="F10" s="180"/>
      <c r="G10" s="180"/>
      <c r="H10" s="181" t="s">
        <v>516</v>
      </c>
      <c r="I10" s="226">
        <f>+I11+I15</f>
        <v>3074370352</v>
      </c>
      <c r="J10" s="226">
        <f t="shared" ref="J10:X10" si="5">+J11+J15</f>
        <v>1656258722</v>
      </c>
      <c r="K10" s="226">
        <f t="shared" si="5"/>
        <v>1656258722</v>
      </c>
      <c r="L10" s="226">
        <f t="shared" si="5"/>
        <v>1093643015</v>
      </c>
      <c r="M10" s="226">
        <f t="shared" si="5"/>
        <v>0</v>
      </c>
      <c r="N10" s="226">
        <f t="shared" si="5"/>
        <v>0</v>
      </c>
      <c r="O10" s="226">
        <f t="shared" si="5"/>
        <v>0</v>
      </c>
      <c r="P10" s="226">
        <f t="shared" si="5"/>
        <v>0</v>
      </c>
      <c r="Q10" s="226">
        <f t="shared" si="5"/>
        <v>0</v>
      </c>
      <c r="R10" s="226">
        <f t="shared" si="5"/>
        <v>0</v>
      </c>
      <c r="S10" s="226">
        <f t="shared" si="5"/>
        <v>0</v>
      </c>
      <c r="T10" s="226">
        <f t="shared" si="5"/>
        <v>0</v>
      </c>
      <c r="U10" s="226">
        <f t="shared" si="5"/>
        <v>0</v>
      </c>
      <c r="V10" s="226">
        <f t="shared" si="5"/>
        <v>0</v>
      </c>
      <c r="W10" s="226">
        <f t="shared" si="5"/>
        <v>0</v>
      </c>
      <c r="X10" s="226">
        <f t="shared" si="5"/>
        <v>0</v>
      </c>
      <c r="Y10" s="226">
        <f>+I10+M10+Q10+U10</f>
        <v>3074370352</v>
      </c>
      <c r="Z10" s="226">
        <f t="shared" si="1"/>
        <v>1656258722</v>
      </c>
      <c r="AA10" s="226">
        <f t="shared" si="1"/>
        <v>1656258722</v>
      </c>
      <c r="AB10" s="226">
        <f>+L10+P10+T10+X10</f>
        <v>1093643015</v>
      </c>
      <c r="AC10" s="170"/>
    </row>
    <row r="11" spans="1:29" s="185" customFormat="1" ht="16.5" thickTop="1" thickBot="1" x14ac:dyDescent="0.3">
      <c r="A11" s="182"/>
      <c r="B11" s="183" t="s">
        <v>93</v>
      </c>
      <c r="C11" s="183" t="s">
        <v>130</v>
      </c>
      <c r="D11" s="183" t="s">
        <v>93</v>
      </c>
      <c r="E11" s="183" t="s">
        <v>93</v>
      </c>
      <c r="F11" s="183"/>
      <c r="G11" s="183"/>
      <c r="H11" s="184" t="s">
        <v>517</v>
      </c>
      <c r="I11" s="227">
        <f>+I12</f>
        <v>3046370352</v>
      </c>
      <c r="J11" s="227">
        <f t="shared" ref="J11:X11" si="6">+J12</f>
        <v>1629666414</v>
      </c>
      <c r="K11" s="227">
        <f t="shared" si="6"/>
        <v>1629666414</v>
      </c>
      <c r="L11" s="227">
        <f t="shared" si="6"/>
        <v>1067050707</v>
      </c>
      <c r="M11" s="227">
        <f t="shared" si="6"/>
        <v>0</v>
      </c>
      <c r="N11" s="227">
        <f t="shared" si="6"/>
        <v>0</v>
      </c>
      <c r="O11" s="227">
        <f t="shared" si="6"/>
        <v>0</v>
      </c>
      <c r="P11" s="227">
        <f t="shared" si="6"/>
        <v>0</v>
      </c>
      <c r="Q11" s="227">
        <f t="shared" si="6"/>
        <v>0</v>
      </c>
      <c r="R11" s="227">
        <f t="shared" si="6"/>
        <v>0</v>
      </c>
      <c r="S11" s="227">
        <f t="shared" si="6"/>
        <v>0</v>
      </c>
      <c r="T11" s="227">
        <f t="shared" si="6"/>
        <v>0</v>
      </c>
      <c r="U11" s="227">
        <f t="shared" si="6"/>
        <v>0</v>
      </c>
      <c r="V11" s="227">
        <f t="shared" si="6"/>
        <v>0</v>
      </c>
      <c r="W11" s="227">
        <f t="shared" si="6"/>
        <v>0</v>
      </c>
      <c r="X11" s="227">
        <f t="shared" si="6"/>
        <v>0</v>
      </c>
      <c r="Y11" s="227">
        <f t="shared" si="2"/>
        <v>3046370352</v>
      </c>
      <c r="Z11" s="227">
        <f t="shared" si="1"/>
        <v>1629666414</v>
      </c>
      <c r="AA11" s="227">
        <f t="shared" si="1"/>
        <v>1629666414</v>
      </c>
      <c r="AB11" s="227">
        <f t="shared" si="1"/>
        <v>1067050707</v>
      </c>
      <c r="AC11" s="170"/>
    </row>
    <row r="12" spans="1:29" ht="14.25" thickTop="1" thickBot="1" x14ac:dyDescent="0.25">
      <c r="A12" s="174">
        <v>2</v>
      </c>
      <c r="B12" s="175" t="s">
        <v>93</v>
      </c>
      <c r="C12" s="175" t="s">
        <v>130</v>
      </c>
      <c r="D12" s="175" t="s">
        <v>93</v>
      </c>
      <c r="E12" s="175" t="s">
        <v>93</v>
      </c>
      <c r="F12" s="175" t="s">
        <v>93</v>
      </c>
      <c r="G12" s="176"/>
      <c r="H12" s="186" t="s">
        <v>518</v>
      </c>
      <c r="I12" s="225">
        <f>+I13+I14</f>
        <v>3046370352</v>
      </c>
      <c r="J12" s="225">
        <f t="shared" ref="J12:X12" si="7">+J13+J14</f>
        <v>1629666414</v>
      </c>
      <c r="K12" s="225">
        <f t="shared" si="7"/>
        <v>1629666414</v>
      </c>
      <c r="L12" s="225">
        <f t="shared" si="7"/>
        <v>1067050707</v>
      </c>
      <c r="M12" s="225">
        <f t="shared" si="7"/>
        <v>0</v>
      </c>
      <c r="N12" s="225">
        <f t="shared" si="7"/>
        <v>0</v>
      </c>
      <c r="O12" s="225">
        <f t="shared" si="7"/>
        <v>0</v>
      </c>
      <c r="P12" s="225">
        <f t="shared" si="7"/>
        <v>0</v>
      </c>
      <c r="Q12" s="225">
        <f t="shared" si="7"/>
        <v>0</v>
      </c>
      <c r="R12" s="225">
        <f t="shared" si="7"/>
        <v>0</v>
      </c>
      <c r="S12" s="225">
        <f t="shared" si="7"/>
        <v>0</v>
      </c>
      <c r="T12" s="225">
        <f t="shared" si="7"/>
        <v>0</v>
      </c>
      <c r="U12" s="225">
        <f t="shared" si="7"/>
        <v>0</v>
      </c>
      <c r="V12" s="225">
        <f t="shared" si="7"/>
        <v>0</v>
      </c>
      <c r="W12" s="225">
        <f t="shared" si="7"/>
        <v>0</v>
      </c>
      <c r="X12" s="225">
        <f t="shared" si="7"/>
        <v>0</v>
      </c>
      <c r="Y12" s="225">
        <f t="shared" si="2"/>
        <v>3046370352</v>
      </c>
      <c r="Z12" s="225">
        <f t="shared" si="1"/>
        <v>1629666414</v>
      </c>
      <c r="AA12" s="225">
        <f t="shared" si="1"/>
        <v>1629666414</v>
      </c>
      <c r="AB12" s="225">
        <f t="shared" si="1"/>
        <v>1067050707</v>
      </c>
      <c r="AC12" s="170"/>
    </row>
    <row r="13" spans="1:29" s="216" customFormat="1" ht="14.25" thickTop="1" thickBot="1" x14ac:dyDescent="0.25">
      <c r="A13" s="239">
        <v>2</v>
      </c>
      <c r="B13" s="240" t="s">
        <v>93</v>
      </c>
      <c r="C13" s="240" t="s">
        <v>130</v>
      </c>
      <c r="D13" s="240" t="s">
        <v>93</v>
      </c>
      <c r="E13" s="240" t="s">
        <v>93</v>
      </c>
      <c r="F13" s="240" t="s">
        <v>93</v>
      </c>
      <c r="G13" s="240" t="s">
        <v>93</v>
      </c>
      <c r="H13" s="241" t="s">
        <v>519</v>
      </c>
      <c r="I13" s="238">
        <f>3046370352-I14</f>
        <v>3046370352</v>
      </c>
      <c r="J13" s="238">
        <v>1629666414</v>
      </c>
      <c r="K13" s="238">
        <v>1629666414</v>
      </c>
      <c r="L13" s="238">
        <v>1067050707</v>
      </c>
      <c r="M13" s="238"/>
      <c r="N13" s="238"/>
      <c r="O13" s="238"/>
      <c r="P13" s="238"/>
      <c r="Q13" s="238"/>
      <c r="R13" s="238"/>
      <c r="S13" s="238"/>
      <c r="T13" s="238"/>
      <c r="U13" s="238"/>
      <c r="V13" s="238"/>
      <c r="W13" s="238"/>
      <c r="X13" s="238"/>
      <c r="Y13" s="238">
        <f t="shared" si="2"/>
        <v>3046370352</v>
      </c>
      <c r="Z13" s="238">
        <f t="shared" si="1"/>
        <v>1629666414</v>
      </c>
      <c r="AA13" s="238">
        <f t="shared" si="1"/>
        <v>1629666414</v>
      </c>
      <c r="AB13" s="238">
        <f t="shared" si="1"/>
        <v>1067050707</v>
      </c>
      <c r="AC13" s="215"/>
    </row>
    <row r="14" spans="1:29" ht="14.25" thickTop="1" thickBot="1" x14ac:dyDescent="0.25">
      <c r="A14" s="174">
        <v>2</v>
      </c>
      <c r="B14" s="175" t="s">
        <v>93</v>
      </c>
      <c r="C14" s="175" t="s">
        <v>130</v>
      </c>
      <c r="D14" s="175" t="s">
        <v>93</v>
      </c>
      <c r="E14" s="175" t="s">
        <v>93</v>
      </c>
      <c r="F14" s="175" t="s">
        <v>93</v>
      </c>
      <c r="G14" s="175" t="s">
        <v>106</v>
      </c>
      <c r="H14" s="186" t="s">
        <v>520</v>
      </c>
      <c r="I14" s="225"/>
      <c r="J14" s="238"/>
      <c r="K14" s="225"/>
      <c r="L14" s="225"/>
      <c r="M14" s="225"/>
      <c r="N14" s="225"/>
      <c r="O14" s="225"/>
      <c r="P14" s="225"/>
      <c r="Q14" s="225"/>
      <c r="R14" s="225"/>
      <c r="S14" s="225"/>
      <c r="T14" s="225"/>
      <c r="U14" s="225"/>
      <c r="V14" s="225"/>
      <c r="W14" s="225"/>
      <c r="X14" s="225"/>
      <c r="Y14" s="225">
        <f t="shared" si="2"/>
        <v>0</v>
      </c>
      <c r="Z14" s="225">
        <f t="shared" si="1"/>
        <v>0</v>
      </c>
      <c r="AA14" s="225">
        <f t="shared" si="1"/>
        <v>0</v>
      </c>
      <c r="AB14" s="225">
        <f t="shared" si="1"/>
        <v>0</v>
      </c>
      <c r="AC14" s="170"/>
    </row>
    <row r="15" spans="1:29" ht="14.25" thickTop="1" thickBot="1" x14ac:dyDescent="0.25">
      <c r="A15" s="174">
        <v>2</v>
      </c>
      <c r="B15" s="175" t="s">
        <v>93</v>
      </c>
      <c r="C15" s="175" t="s">
        <v>130</v>
      </c>
      <c r="D15" s="175" t="s">
        <v>93</v>
      </c>
      <c r="E15" s="175" t="s">
        <v>106</v>
      </c>
      <c r="F15" s="176"/>
      <c r="G15" s="176"/>
      <c r="H15" s="186" t="s">
        <v>521</v>
      </c>
      <c r="I15" s="225">
        <f>+I16</f>
        <v>28000000</v>
      </c>
      <c r="J15" s="225">
        <f t="shared" ref="J15:X15" si="8">+J16</f>
        <v>26592308</v>
      </c>
      <c r="K15" s="225">
        <f t="shared" si="8"/>
        <v>26592308</v>
      </c>
      <c r="L15" s="225">
        <f t="shared" si="8"/>
        <v>26592308</v>
      </c>
      <c r="M15" s="225">
        <f t="shared" si="8"/>
        <v>0</v>
      </c>
      <c r="N15" s="225">
        <f t="shared" si="8"/>
        <v>0</v>
      </c>
      <c r="O15" s="225">
        <f t="shared" si="8"/>
        <v>0</v>
      </c>
      <c r="P15" s="225">
        <f t="shared" si="8"/>
        <v>0</v>
      </c>
      <c r="Q15" s="225">
        <f t="shared" si="8"/>
        <v>0</v>
      </c>
      <c r="R15" s="225">
        <f t="shared" si="8"/>
        <v>0</v>
      </c>
      <c r="S15" s="225">
        <f t="shared" si="8"/>
        <v>0</v>
      </c>
      <c r="T15" s="225">
        <f t="shared" si="8"/>
        <v>0</v>
      </c>
      <c r="U15" s="225">
        <f t="shared" si="8"/>
        <v>0</v>
      </c>
      <c r="V15" s="225">
        <f t="shared" si="8"/>
        <v>0</v>
      </c>
      <c r="W15" s="225">
        <f t="shared" si="8"/>
        <v>0</v>
      </c>
      <c r="X15" s="225">
        <f t="shared" si="8"/>
        <v>0</v>
      </c>
      <c r="Y15" s="225">
        <f t="shared" si="2"/>
        <v>28000000</v>
      </c>
      <c r="Z15" s="225">
        <f t="shared" si="1"/>
        <v>26592308</v>
      </c>
      <c r="AA15" s="225">
        <f t="shared" si="1"/>
        <v>26592308</v>
      </c>
      <c r="AB15" s="225">
        <f>+L15+P15+T15+X15</f>
        <v>26592308</v>
      </c>
      <c r="AC15" s="207"/>
    </row>
    <row r="16" spans="1:29" ht="14.25" thickTop="1" thickBot="1" x14ac:dyDescent="0.25">
      <c r="A16" s="174">
        <v>2</v>
      </c>
      <c r="B16" s="175" t="s">
        <v>93</v>
      </c>
      <c r="C16" s="175" t="s">
        <v>130</v>
      </c>
      <c r="D16" s="175" t="s">
        <v>93</v>
      </c>
      <c r="E16" s="175" t="s">
        <v>106</v>
      </c>
      <c r="F16" s="175" t="s">
        <v>93</v>
      </c>
      <c r="G16" s="175"/>
      <c r="H16" s="186" t="s">
        <v>522</v>
      </c>
      <c r="I16" s="225">
        <v>28000000</v>
      </c>
      <c r="J16" s="225">
        <v>26592308</v>
      </c>
      <c r="K16" s="225">
        <v>26592308</v>
      </c>
      <c r="L16" s="225">
        <v>26592308</v>
      </c>
      <c r="M16" s="225"/>
      <c r="N16" s="225"/>
      <c r="O16" s="225"/>
      <c r="P16" s="225"/>
      <c r="Q16" s="225"/>
      <c r="R16" s="225"/>
      <c r="S16" s="225"/>
      <c r="T16" s="225"/>
      <c r="U16" s="225"/>
      <c r="V16" s="225"/>
      <c r="W16" s="225"/>
      <c r="X16" s="225"/>
      <c r="Y16" s="225">
        <f t="shared" si="2"/>
        <v>28000000</v>
      </c>
      <c r="Z16" s="225">
        <f t="shared" si="1"/>
        <v>26592308</v>
      </c>
      <c r="AA16" s="225">
        <f t="shared" si="1"/>
        <v>26592308</v>
      </c>
      <c r="AB16" s="225">
        <f t="shared" si="1"/>
        <v>26592308</v>
      </c>
      <c r="AC16" s="170"/>
    </row>
    <row r="17" spans="1:29" s="178" customFormat="1" ht="16.5" thickTop="1" thickBot="1" x14ac:dyDescent="0.3">
      <c r="A17" s="179">
        <v>2</v>
      </c>
      <c r="B17" s="180" t="s">
        <v>93</v>
      </c>
      <c r="C17" s="180" t="s">
        <v>130</v>
      </c>
      <c r="D17" s="180" t="s">
        <v>106</v>
      </c>
      <c r="E17" s="180"/>
      <c r="F17" s="180"/>
      <c r="G17" s="180"/>
      <c r="H17" s="181" t="s">
        <v>523</v>
      </c>
      <c r="I17" s="226">
        <f>+I18</f>
        <v>0</v>
      </c>
      <c r="J17" s="226">
        <f t="shared" ref="J17:X17" si="9">+J18</f>
        <v>0</v>
      </c>
      <c r="K17" s="226">
        <f t="shared" si="9"/>
        <v>0</v>
      </c>
      <c r="L17" s="226">
        <f t="shared" si="9"/>
        <v>0</v>
      </c>
      <c r="M17" s="226">
        <f t="shared" si="9"/>
        <v>0</v>
      </c>
      <c r="N17" s="226">
        <f t="shared" si="9"/>
        <v>0</v>
      </c>
      <c r="O17" s="226">
        <f t="shared" si="9"/>
        <v>0</v>
      </c>
      <c r="P17" s="226">
        <f t="shared" si="9"/>
        <v>0</v>
      </c>
      <c r="Q17" s="226">
        <f t="shared" si="9"/>
        <v>0</v>
      </c>
      <c r="R17" s="226">
        <f t="shared" si="9"/>
        <v>0</v>
      </c>
      <c r="S17" s="226">
        <f t="shared" si="9"/>
        <v>0</v>
      </c>
      <c r="T17" s="226">
        <f t="shared" si="9"/>
        <v>0</v>
      </c>
      <c r="U17" s="226">
        <f t="shared" si="9"/>
        <v>0</v>
      </c>
      <c r="V17" s="226">
        <f t="shared" si="9"/>
        <v>0</v>
      </c>
      <c r="W17" s="226">
        <f t="shared" si="9"/>
        <v>0</v>
      </c>
      <c r="X17" s="226">
        <f t="shared" si="9"/>
        <v>0</v>
      </c>
      <c r="Y17" s="226">
        <f t="shared" si="2"/>
        <v>0</v>
      </c>
      <c r="Z17" s="226">
        <f t="shared" si="1"/>
        <v>0</v>
      </c>
      <c r="AA17" s="226">
        <f t="shared" si="1"/>
        <v>0</v>
      </c>
      <c r="AB17" s="226">
        <f t="shared" si="1"/>
        <v>0</v>
      </c>
      <c r="AC17" s="170"/>
    </row>
    <row r="18" spans="1:29" ht="14.25" thickTop="1" thickBot="1" x14ac:dyDescent="0.25">
      <c r="A18" s="174">
        <v>2</v>
      </c>
      <c r="B18" s="175" t="s">
        <v>93</v>
      </c>
      <c r="C18" s="175" t="s">
        <v>130</v>
      </c>
      <c r="D18" s="175" t="s">
        <v>106</v>
      </c>
      <c r="E18" s="175" t="s">
        <v>93</v>
      </c>
      <c r="F18" s="175"/>
      <c r="G18" s="175"/>
      <c r="H18" s="186" t="s">
        <v>524</v>
      </c>
      <c r="I18" s="225">
        <f>+I19+I20</f>
        <v>0</v>
      </c>
      <c r="J18" s="225">
        <f t="shared" ref="J18:X18" si="10">+J19+J20</f>
        <v>0</v>
      </c>
      <c r="K18" s="225">
        <f t="shared" si="10"/>
        <v>0</v>
      </c>
      <c r="L18" s="225">
        <f t="shared" si="10"/>
        <v>0</v>
      </c>
      <c r="M18" s="225">
        <f t="shared" si="10"/>
        <v>0</v>
      </c>
      <c r="N18" s="225">
        <f t="shared" si="10"/>
        <v>0</v>
      </c>
      <c r="O18" s="225">
        <f t="shared" si="10"/>
        <v>0</v>
      </c>
      <c r="P18" s="225">
        <f t="shared" si="10"/>
        <v>0</v>
      </c>
      <c r="Q18" s="225">
        <f t="shared" si="10"/>
        <v>0</v>
      </c>
      <c r="R18" s="225">
        <f t="shared" si="10"/>
        <v>0</v>
      </c>
      <c r="S18" s="225">
        <f t="shared" si="10"/>
        <v>0</v>
      </c>
      <c r="T18" s="225">
        <f t="shared" si="10"/>
        <v>0</v>
      </c>
      <c r="U18" s="225">
        <f t="shared" si="10"/>
        <v>0</v>
      </c>
      <c r="V18" s="225">
        <f t="shared" si="10"/>
        <v>0</v>
      </c>
      <c r="W18" s="225">
        <f t="shared" si="10"/>
        <v>0</v>
      </c>
      <c r="X18" s="225">
        <f t="shared" si="10"/>
        <v>0</v>
      </c>
      <c r="Y18" s="225">
        <f t="shared" si="2"/>
        <v>0</v>
      </c>
      <c r="Z18" s="225">
        <f t="shared" si="1"/>
        <v>0</v>
      </c>
      <c r="AA18" s="225">
        <f t="shared" si="1"/>
        <v>0</v>
      </c>
      <c r="AB18" s="225">
        <f t="shared" si="1"/>
        <v>0</v>
      </c>
      <c r="AC18" s="170"/>
    </row>
    <row r="19" spans="1:29" ht="14.25" thickTop="1" thickBot="1" x14ac:dyDescent="0.25">
      <c r="A19" s="174">
        <v>2</v>
      </c>
      <c r="B19" s="175" t="s">
        <v>93</v>
      </c>
      <c r="C19" s="175" t="s">
        <v>130</v>
      </c>
      <c r="D19" s="175" t="s">
        <v>106</v>
      </c>
      <c r="E19" s="175" t="s">
        <v>93</v>
      </c>
      <c r="F19" s="175" t="s">
        <v>93</v>
      </c>
      <c r="G19" s="175"/>
      <c r="H19" s="186" t="s">
        <v>525</v>
      </c>
      <c r="I19" s="225"/>
      <c r="J19" s="225"/>
      <c r="K19" s="225"/>
      <c r="L19" s="225"/>
      <c r="M19" s="225"/>
      <c r="N19" s="225"/>
      <c r="O19" s="225"/>
      <c r="P19" s="225"/>
      <c r="Q19" s="225"/>
      <c r="R19" s="225"/>
      <c r="S19" s="225"/>
      <c r="T19" s="225"/>
      <c r="U19" s="225"/>
      <c r="V19" s="225"/>
      <c r="W19" s="225"/>
      <c r="X19" s="225"/>
      <c r="Y19" s="225">
        <f t="shared" si="2"/>
        <v>0</v>
      </c>
      <c r="Z19" s="225">
        <f t="shared" si="1"/>
        <v>0</v>
      </c>
      <c r="AA19" s="225">
        <f t="shared" si="1"/>
        <v>0</v>
      </c>
      <c r="AB19" s="225">
        <f t="shared" si="1"/>
        <v>0</v>
      </c>
      <c r="AC19" s="170"/>
    </row>
    <row r="20" spans="1:29" ht="14.25" thickTop="1" thickBot="1" x14ac:dyDescent="0.25">
      <c r="A20" s="174">
        <v>2</v>
      </c>
      <c r="B20" s="175" t="s">
        <v>93</v>
      </c>
      <c r="C20" s="175" t="s">
        <v>130</v>
      </c>
      <c r="D20" s="175" t="s">
        <v>106</v>
      </c>
      <c r="E20" s="175" t="s">
        <v>93</v>
      </c>
      <c r="F20" s="175" t="s">
        <v>106</v>
      </c>
      <c r="G20" s="175"/>
      <c r="H20" s="186" t="s">
        <v>526</v>
      </c>
      <c r="I20" s="225">
        <v>0</v>
      </c>
      <c r="J20" s="225"/>
      <c r="K20" s="225"/>
      <c r="L20" s="225"/>
      <c r="M20" s="225"/>
      <c r="N20" s="225"/>
      <c r="O20" s="225"/>
      <c r="P20" s="225"/>
      <c r="Q20" s="225"/>
      <c r="R20" s="225"/>
      <c r="S20" s="225"/>
      <c r="T20" s="225"/>
      <c r="U20" s="225"/>
      <c r="V20" s="225"/>
      <c r="W20" s="225"/>
      <c r="X20" s="225"/>
      <c r="Y20" s="225">
        <f t="shared" si="2"/>
        <v>0</v>
      </c>
      <c r="Z20" s="225">
        <f t="shared" si="2"/>
        <v>0</v>
      </c>
      <c r="AA20" s="225">
        <f t="shared" si="2"/>
        <v>0</v>
      </c>
      <c r="AB20" s="225">
        <f t="shared" si="2"/>
        <v>0</v>
      </c>
      <c r="AC20" s="170"/>
    </row>
    <row r="21" spans="1:29" s="178" customFormat="1" ht="16.5" thickTop="1" thickBot="1" x14ac:dyDescent="0.3">
      <c r="A21" s="179">
        <v>2</v>
      </c>
      <c r="B21" s="180" t="s">
        <v>93</v>
      </c>
      <c r="C21" s="180" t="s">
        <v>130</v>
      </c>
      <c r="D21" s="180" t="s">
        <v>130</v>
      </c>
      <c r="E21" s="180"/>
      <c r="F21" s="180"/>
      <c r="G21" s="180"/>
      <c r="H21" s="181" t="s">
        <v>527</v>
      </c>
      <c r="I21" s="226">
        <f>+I22+I23</f>
        <v>50000000</v>
      </c>
      <c r="J21" s="226">
        <f t="shared" ref="J21:X21" si="11">+J22+J23</f>
        <v>6000000</v>
      </c>
      <c r="K21" s="226">
        <f t="shared" si="11"/>
        <v>6000000</v>
      </c>
      <c r="L21" s="226">
        <f t="shared" si="11"/>
        <v>6000000</v>
      </c>
      <c r="M21" s="226">
        <f t="shared" si="11"/>
        <v>0</v>
      </c>
      <c r="N21" s="226">
        <f t="shared" si="11"/>
        <v>0</v>
      </c>
      <c r="O21" s="226">
        <f t="shared" si="11"/>
        <v>0</v>
      </c>
      <c r="P21" s="226">
        <f t="shared" si="11"/>
        <v>0</v>
      </c>
      <c r="Q21" s="226">
        <f t="shared" si="11"/>
        <v>0</v>
      </c>
      <c r="R21" s="226">
        <f t="shared" si="11"/>
        <v>0</v>
      </c>
      <c r="S21" s="226">
        <f t="shared" si="11"/>
        <v>0</v>
      </c>
      <c r="T21" s="226">
        <f t="shared" si="11"/>
        <v>0</v>
      </c>
      <c r="U21" s="226">
        <f t="shared" si="11"/>
        <v>0</v>
      </c>
      <c r="V21" s="226">
        <f t="shared" si="11"/>
        <v>0</v>
      </c>
      <c r="W21" s="226">
        <f t="shared" si="11"/>
        <v>0</v>
      </c>
      <c r="X21" s="226">
        <f t="shared" si="11"/>
        <v>0</v>
      </c>
      <c r="Y21" s="226">
        <f t="shared" si="2"/>
        <v>50000000</v>
      </c>
      <c r="Z21" s="226">
        <f t="shared" si="2"/>
        <v>6000000</v>
      </c>
      <c r="AA21" s="226">
        <f t="shared" si="2"/>
        <v>6000000</v>
      </c>
      <c r="AB21" s="226">
        <f t="shared" si="2"/>
        <v>6000000</v>
      </c>
      <c r="AC21" s="170"/>
    </row>
    <row r="22" spans="1:29" ht="14.25" thickTop="1" thickBot="1" x14ac:dyDescent="0.25">
      <c r="A22" s="174">
        <v>2</v>
      </c>
      <c r="B22" s="175" t="s">
        <v>93</v>
      </c>
      <c r="C22" s="175" t="s">
        <v>130</v>
      </c>
      <c r="D22" s="175" t="s">
        <v>130</v>
      </c>
      <c r="E22" s="175" t="s">
        <v>93</v>
      </c>
      <c r="F22" s="175"/>
      <c r="G22" s="175"/>
      <c r="H22" s="177" t="s">
        <v>528</v>
      </c>
      <c r="I22" s="225"/>
      <c r="J22" s="225"/>
      <c r="K22" s="225"/>
      <c r="L22" s="225"/>
      <c r="M22" s="225"/>
      <c r="N22" s="225"/>
      <c r="O22" s="225"/>
      <c r="P22" s="225"/>
      <c r="Q22" s="225"/>
      <c r="R22" s="225"/>
      <c r="S22" s="225"/>
      <c r="T22" s="225"/>
      <c r="U22" s="225"/>
      <c r="V22" s="225"/>
      <c r="W22" s="225"/>
      <c r="X22" s="225"/>
      <c r="Y22" s="225">
        <f t="shared" si="2"/>
        <v>0</v>
      </c>
      <c r="Z22" s="225">
        <f t="shared" si="2"/>
        <v>0</v>
      </c>
      <c r="AA22" s="225">
        <f t="shared" si="2"/>
        <v>0</v>
      </c>
      <c r="AB22" s="225">
        <f t="shared" si="2"/>
        <v>0</v>
      </c>
      <c r="AC22" s="170"/>
    </row>
    <row r="23" spans="1:29" ht="14.25" thickTop="1" thickBot="1" x14ac:dyDescent="0.25">
      <c r="A23" s="174">
        <v>2</v>
      </c>
      <c r="B23" s="175" t="s">
        <v>93</v>
      </c>
      <c r="C23" s="175" t="s">
        <v>130</v>
      </c>
      <c r="D23" s="175" t="s">
        <v>130</v>
      </c>
      <c r="E23" s="175" t="s">
        <v>106</v>
      </c>
      <c r="F23" s="175"/>
      <c r="G23" s="175"/>
      <c r="H23" s="186" t="s">
        <v>529</v>
      </c>
      <c r="I23" s="225">
        <v>50000000</v>
      </c>
      <c r="J23" s="225">
        <v>6000000</v>
      </c>
      <c r="K23" s="225">
        <v>6000000</v>
      </c>
      <c r="L23" s="225">
        <v>6000000</v>
      </c>
      <c r="M23" s="225"/>
      <c r="N23" s="225"/>
      <c r="O23" s="225"/>
      <c r="P23" s="225"/>
      <c r="Q23" s="225"/>
      <c r="R23" s="225"/>
      <c r="S23" s="225"/>
      <c r="T23" s="225"/>
      <c r="U23" s="225"/>
      <c r="V23" s="225"/>
      <c r="W23" s="225"/>
      <c r="X23" s="225"/>
      <c r="Y23" s="225">
        <f t="shared" si="2"/>
        <v>50000000</v>
      </c>
      <c r="Z23" s="225">
        <f t="shared" si="2"/>
        <v>6000000</v>
      </c>
      <c r="AA23" s="225">
        <f t="shared" si="2"/>
        <v>6000000</v>
      </c>
      <c r="AB23" s="225">
        <f t="shared" si="2"/>
        <v>6000000</v>
      </c>
      <c r="AC23" s="170"/>
    </row>
    <row r="24" spans="1:29" ht="14.25" thickTop="1" thickBot="1" x14ac:dyDescent="0.25">
      <c r="A24" s="173">
        <v>2</v>
      </c>
      <c r="B24" s="171" t="s">
        <v>93</v>
      </c>
      <c r="C24" s="171" t="s">
        <v>134</v>
      </c>
      <c r="D24" s="171"/>
      <c r="E24" s="171"/>
      <c r="F24" s="171"/>
      <c r="G24" s="171"/>
      <c r="H24" s="172" t="s">
        <v>530</v>
      </c>
      <c r="I24" s="224">
        <f t="shared" ref="I24:X24" si="12">+I25+I29+I31+I33</f>
        <v>73989000</v>
      </c>
      <c r="J24" s="224">
        <f t="shared" si="12"/>
        <v>0</v>
      </c>
      <c r="K24" s="224">
        <f t="shared" si="12"/>
        <v>0</v>
      </c>
      <c r="L24" s="224">
        <f t="shared" si="12"/>
        <v>0</v>
      </c>
      <c r="M24" s="224">
        <f t="shared" si="12"/>
        <v>6011000</v>
      </c>
      <c r="N24" s="224">
        <f t="shared" si="12"/>
        <v>0</v>
      </c>
      <c r="O24" s="224">
        <f t="shared" si="12"/>
        <v>0</v>
      </c>
      <c r="P24" s="224">
        <f t="shared" si="12"/>
        <v>0</v>
      </c>
      <c r="Q24" s="224">
        <f t="shared" si="12"/>
        <v>0</v>
      </c>
      <c r="R24" s="224">
        <f t="shared" si="12"/>
        <v>0</v>
      </c>
      <c r="S24" s="224">
        <f t="shared" si="12"/>
        <v>0</v>
      </c>
      <c r="T24" s="224">
        <f t="shared" si="12"/>
        <v>0</v>
      </c>
      <c r="U24" s="224">
        <f t="shared" si="12"/>
        <v>0</v>
      </c>
      <c r="V24" s="224">
        <f t="shared" si="12"/>
        <v>0</v>
      </c>
      <c r="W24" s="224">
        <f t="shared" si="12"/>
        <v>0</v>
      </c>
      <c r="X24" s="224">
        <f t="shared" si="12"/>
        <v>0</v>
      </c>
      <c r="Y24" s="224">
        <f t="shared" si="2"/>
        <v>80000000</v>
      </c>
      <c r="Z24" s="224">
        <f t="shared" si="2"/>
        <v>0</v>
      </c>
      <c r="AA24" s="224">
        <f t="shared" si="2"/>
        <v>0</v>
      </c>
      <c r="AB24" s="224">
        <f t="shared" si="2"/>
        <v>0</v>
      </c>
      <c r="AC24" s="170"/>
    </row>
    <row r="25" spans="1:29" s="178" customFormat="1" ht="16.5" thickTop="1" thickBot="1" x14ac:dyDescent="0.3">
      <c r="A25" s="179">
        <v>2</v>
      </c>
      <c r="B25" s="180" t="s">
        <v>93</v>
      </c>
      <c r="C25" s="180" t="s">
        <v>134</v>
      </c>
      <c r="D25" s="180" t="s">
        <v>93</v>
      </c>
      <c r="E25" s="180"/>
      <c r="F25" s="180"/>
      <c r="G25" s="180"/>
      <c r="H25" s="181" t="s">
        <v>531</v>
      </c>
      <c r="I25" s="226">
        <f>+I26</f>
        <v>0</v>
      </c>
      <c r="J25" s="226">
        <f t="shared" ref="J25:X25" si="13">+J26</f>
        <v>0</v>
      </c>
      <c r="K25" s="226">
        <f t="shared" si="13"/>
        <v>0</v>
      </c>
      <c r="L25" s="226">
        <f t="shared" si="13"/>
        <v>0</v>
      </c>
      <c r="M25" s="226">
        <f t="shared" si="13"/>
        <v>0</v>
      </c>
      <c r="N25" s="226">
        <f t="shared" si="13"/>
        <v>0</v>
      </c>
      <c r="O25" s="226">
        <f t="shared" si="13"/>
        <v>0</v>
      </c>
      <c r="P25" s="226">
        <f t="shared" si="13"/>
        <v>0</v>
      </c>
      <c r="Q25" s="226">
        <f t="shared" si="13"/>
        <v>0</v>
      </c>
      <c r="R25" s="226">
        <f t="shared" si="13"/>
        <v>0</v>
      </c>
      <c r="S25" s="226">
        <f t="shared" si="13"/>
        <v>0</v>
      </c>
      <c r="T25" s="226">
        <f t="shared" si="13"/>
        <v>0</v>
      </c>
      <c r="U25" s="226">
        <f t="shared" si="13"/>
        <v>0</v>
      </c>
      <c r="V25" s="226">
        <f t="shared" si="13"/>
        <v>0</v>
      </c>
      <c r="W25" s="226">
        <f t="shared" si="13"/>
        <v>0</v>
      </c>
      <c r="X25" s="226">
        <f t="shared" si="13"/>
        <v>0</v>
      </c>
      <c r="Y25" s="226">
        <f t="shared" si="2"/>
        <v>0</v>
      </c>
      <c r="Z25" s="226">
        <f t="shared" si="2"/>
        <v>0</v>
      </c>
      <c r="AA25" s="226">
        <f t="shared" si="2"/>
        <v>0</v>
      </c>
      <c r="AB25" s="226">
        <f t="shared" si="2"/>
        <v>0</v>
      </c>
      <c r="AC25" s="170"/>
    </row>
    <row r="26" spans="1:29" s="190" customFormat="1" ht="14.25" thickTop="1" thickBot="1" x14ac:dyDescent="0.25">
      <c r="A26" s="187">
        <v>2</v>
      </c>
      <c r="B26" s="188" t="s">
        <v>93</v>
      </c>
      <c r="C26" s="188" t="s">
        <v>134</v>
      </c>
      <c r="D26" s="188" t="s">
        <v>93</v>
      </c>
      <c r="E26" s="188" t="s">
        <v>93</v>
      </c>
      <c r="F26" s="188"/>
      <c r="G26" s="188"/>
      <c r="H26" s="189" t="s">
        <v>532</v>
      </c>
      <c r="I26" s="228">
        <f>+I27+I28</f>
        <v>0</v>
      </c>
      <c r="J26" s="228">
        <f t="shared" ref="J26:X26" si="14">+J27+J28</f>
        <v>0</v>
      </c>
      <c r="K26" s="228">
        <f t="shared" si="14"/>
        <v>0</v>
      </c>
      <c r="L26" s="228">
        <f t="shared" si="14"/>
        <v>0</v>
      </c>
      <c r="M26" s="228">
        <f t="shared" si="14"/>
        <v>0</v>
      </c>
      <c r="N26" s="228">
        <f t="shared" si="14"/>
        <v>0</v>
      </c>
      <c r="O26" s="228">
        <f t="shared" si="14"/>
        <v>0</v>
      </c>
      <c r="P26" s="228">
        <f t="shared" si="14"/>
        <v>0</v>
      </c>
      <c r="Q26" s="228">
        <f t="shared" si="14"/>
        <v>0</v>
      </c>
      <c r="R26" s="228">
        <f t="shared" si="14"/>
        <v>0</v>
      </c>
      <c r="S26" s="228">
        <f t="shared" si="14"/>
        <v>0</v>
      </c>
      <c r="T26" s="228">
        <f t="shared" si="14"/>
        <v>0</v>
      </c>
      <c r="U26" s="228">
        <f t="shared" si="14"/>
        <v>0</v>
      </c>
      <c r="V26" s="228">
        <f t="shared" si="14"/>
        <v>0</v>
      </c>
      <c r="W26" s="228">
        <f t="shared" si="14"/>
        <v>0</v>
      </c>
      <c r="X26" s="228">
        <f t="shared" si="14"/>
        <v>0</v>
      </c>
      <c r="Y26" s="228">
        <f t="shared" si="2"/>
        <v>0</v>
      </c>
      <c r="Z26" s="228">
        <f t="shared" si="2"/>
        <v>0</v>
      </c>
      <c r="AA26" s="228">
        <f t="shared" si="2"/>
        <v>0</v>
      </c>
      <c r="AB26" s="228">
        <f t="shared" si="2"/>
        <v>0</v>
      </c>
      <c r="AC26" s="170"/>
    </row>
    <row r="27" spans="1:29" s="185" customFormat="1" ht="16.5" thickTop="1" thickBot="1" x14ac:dyDescent="0.3">
      <c r="A27" s="182">
        <v>2</v>
      </c>
      <c r="B27" s="183" t="s">
        <v>93</v>
      </c>
      <c r="C27" s="183" t="s">
        <v>134</v>
      </c>
      <c r="D27" s="183" t="s">
        <v>93</v>
      </c>
      <c r="E27" s="183" t="s">
        <v>93</v>
      </c>
      <c r="F27" s="183" t="s">
        <v>93</v>
      </c>
      <c r="G27" s="183"/>
      <c r="H27" s="184" t="s">
        <v>533</v>
      </c>
      <c r="I27" s="227"/>
      <c r="J27" s="227"/>
      <c r="K27" s="227"/>
      <c r="L27" s="227"/>
      <c r="M27" s="227"/>
      <c r="N27" s="227"/>
      <c r="O27" s="227"/>
      <c r="P27" s="227"/>
      <c r="Q27" s="227"/>
      <c r="R27" s="227"/>
      <c r="S27" s="227"/>
      <c r="T27" s="227"/>
      <c r="U27" s="227"/>
      <c r="V27" s="227"/>
      <c r="W27" s="227"/>
      <c r="X27" s="227"/>
      <c r="Y27" s="227">
        <f t="shared" si="2"/>
        <v>0</v>
      </c>
      <c r="Z27" s="227">
        <f t="shared" si="2"/>
        <v>0</v>
      </c>
      <c r="AA27" s="227">
        <f t="shared" si="2"/>
        <v>0</v>
      </c>
      <c r="AB27" s="227">
        <f t="shared" si="2"/>
        <v>0</v>
      </c>
      <c r="AC27" s="170"/>
    </row>
    <row r="28" spans="1:29" s="185" customFormat="1" ht="16.5" thickTop="1" thickBot="1" x14ac:dyDescent="0.3">
      <c r="A28" s="182">
        <v>2</v>
      </c>
      <c r="B28" s="183" t="s">
        <v>93</v>
      </c>
      <c r="C28" s="183" t="s">
        <v>134</v>
      </c>
      <c r="D28" s="183" t="s">
        <v>93</v>
      </c>
      <c r="E28" s="183" t="s">
        <v>93</v>
      </c>
      <c r="F28" s="183" t="s">
        <v>106</v>
      </c>
      <c r="G28" s="183"/>
      <c r="H28" s="184" t="s">
        <v>534</v>
      </c>
      <c r="I28" s="227"/>
      <c r="J28" s="227"/>
      <c r="K28" s="227"/>
      <c r="L28" s="227"/>
      <c r="M28" s="227"/>
      <c r="N28" s="227"/>
      <c r="O28" s="227"/>
      <c r="P28" s="227"/>
      <c r="Q28" s="227"/>
      <c r="R28" s="227"/>
      <c r="S28" s="227"/>
      <c r="T28" s="227"/>
      <c r="U28" s="227"/>
      <c r="V28" s="227"/>
      <c r="W28" s="227"/>
      <c r="X28" s="227"/>
      <c r="Y28" s="227">
        <f t="shared" si="2"/>
        <v>0</v>
      </c>
      <c r="Z28" s="227">
        <f t="shared" si="2"/>
        <v>0</v>
      </c>
      <c r="AA28" s="227">
        <f t="shared" si="2"/>
        <v>0</v>
      </c>
      <c r="AB28" s="227">
        <f t="shared" si="2"/>
        <v>0</v>
      </c>
      <c r="AC28" s="170"/>
    </row>
    <row r="29" spans="1:29" s="178" customFormat="1" ht="16.5" thickTop="1" thickBot="1" x14ac:dyDescent="0.3">
      <c r="A29" s="179">
        <v>2</v>
      </c>
      <c r="B29" s="180" t="s">
        <v>93</v>
      </c>
      <c r="C29" s="180" t="s">
        <v>134</v>
      </c>
      <c r="D29" s="180" t="s">
        <v>106</v>
      </c>
      <c r="E29" s="180"/>
      <c r="F29" s="180"/>
      <c r="G29" s="180"/>
      <c r="H29" s="181" t="s">
        <v>535</v>
      </c>
      <c r="I29" s="226">
        <f>+I30</f>
        <v>0</v>
      </c>
      <c r="J29" s="226">
        <f t="shared" ref="J29:X29" si="15">+J30</f>
        <v>0</v>
      </c>
      <c r="K29" s="226">
        <f t="shared" si="15"/>
        <v>0</v>
      </c>
      <c r="L29" s="226">
        <f t="shared" si="15"/>
        <v>0</v>
      </c>
      <c r="M29" s="226">
        <f t="shared" si="15"/>
        <v>0</v>
      </c>
      <c r="N29" s="226">
        <f t="shared" si="15"/>
        <v>0</v>
      </c>
      <c r="O29" s="226">
        <f t="shared" si="15"/>
        <v>0</v>
      </c>
      <c r="P29" s="226">
        <f t="shared" si="15"/>
        <v>0</v>
      </c>
      <c r="Q29" s="226">
        <f t="shared" si="15"/>
        <v>0</v>
      </c>
      <c r="R29" s="226">
        <f t="shared" si="15"/>
        <v>0</v>
      </c>
      <c r="S29" s="226">
        <f t="shared" si="15"/>
        <v>0</v>
      </c>
      <c r="T29" s="226">
        <f t="shared" si="15"/>
        <v>0</v>
      </c>
      <c r="U29" s="226">
        <f t="shared" si="15"/>
        <v>0</v>
      </c>
      <c r="V29" s="226">
        <f t="shared" si="15"/>
        <v>0</v>
      </c>
      <c r="W29" s="226">
        <f t="shared" si="15"/>
        <v>0</v>
      </c>
      <c r="X29" s="226">
        <f t="shared" si="15"/>
        <v>0</v>
      </c>
      <c r="Y29" s="226">
        <f t="shared" si="2"/>
        <v>0</v>
      </c>
      <c r="Z29" s="226">
        <f t="shared" si="2"/>
        <v>0</v>
      </c>
      <c r="AA29" s="226">
        <f t="shared" si="2"/>
        <v>0</v>
      </c>
      <c r="AB29" s="226">
        <f t="shared" si="2"/>
        <v>0</v>
      </c>
      <c r="AC29" s="170"/>
    </row>
    <row r="30" spans="1:29" s="185" customFormat="1" ht="16.5" thickTop="1" thickBot="1" x14ac:dyDescent="0.3">
      <c r="A30" s="182">
        <v>2</v>
      </c>
      <c r="B30" s="183" t="s">
        <v>93</v>
      </c>
      <c r="C30" s="183" t="s">
        <v>134</v>
      </c>
      <c r="D30" s="183" t="s">
        <v>106</v>
      </c>
      <c r="E30" s="183" t="s">
        <v>93</v>
      </c>
      <c r="F30" s="183"/>
      <c r="G30" s="183"/>
      <c r="H30" s="184" t="s">
        <v>536</v>
      </c>
      <c r="I30" s="227"/>
      <c r="J30" s="227"/>
      <c r="K30" s="227"/>
      <c r="L30" s="227"/>
      <c r="M30" s="227"/>
      <c r="N30" s="227"/>
      <c r="O30" s="227"/>
      <c r="P30" s="227"/>
      <c r="Q30" s="227"/>
      <c r="R30" s="227"/>
      <c r="S30" s="227"/>
      <c r="T30" s="227"/>
      <c r="U30" s="227"/>
      <c r="V30" s="227"/>
      <c r="W30" s="227"/>
      <c r="X30" s="227"/>
      <c r="Y30" s="227">
        <f t="shared" si="2"/>
        <v>0</v>
      </c>
      <c r="Z30" s="227">
        <f t="shared" si="2"/>
        <v>0</v>
      </c>
      <c r="AA30" s="227">
        <f t="shared" si="2"/>
        <v>0</v>
      </c>
      <c r="AB30" s="227">
        <f t="shared" si="2"/>
        <v>0</v>
      </c>
      <c r="AC30" s="170"/>
    </row>
    <row r="31" spans="1:29" s="178" customFormat="1" ht="16.5" thickTop="1" thickBot="1" x14ac:dyDescent="0.3">
      <c r="A31" s="179">
        <v>2</v>
      </c>
      <c r="B31" s="180" t="s">
        <v>93</v>
      </c>
      <c r="C31" s="180" t="s">
        <v>134</v>
      </c>
      <c r="D31" s="180" t="s">
        <v>130</v>
      </c>
      <c r="E31" s="180"/>
      <c r="F31" s="180"/>
      <c r="G31" s="180"/>
      <c r="H31" s="181" t="s">
        <v>537</v>
      </c>
      <c r="I31" s="226">
        <f>+I32</f>
        <v>73989000</v>
      </c>
      <c r="J31" s="226">
        <f t="shared" ref="J31:X31" si="16">+J32</f>
        <v>0</v>
      </c>
      <c r="K31" s="226">
        <f t="shared" si="16"/>
        <v>0</v>
      </c>
      <c r="L31" s="226">
        <f t="shared" si="16"/>
        <v>0</v>
      </c>
      <c r="M31" s="226">
        <f t="shared" si="16"/>
        <v>6011000</v>
      </c>
      <c r="N31" s="226">
        <f t="shared" si="16"/>
        <v>0</v>
      </c>
      <c r="O31" s="226">
        <f t="shared" si="16"/>
        <v>0</v>
      </c>
      <c r="P31" s="226">
        <f t="shared" si="16"/>
        <v>0</v>
      </c>
      <c r="Q31" s="226">
        <f t="shared" si="16"/>
        <v>0</v>
      </c>
      <c r="R31" s="226">
        <f t="shared" si="16"/>
        <v>0</v>
      </c>
      <c r="S31" s="226">
        <f t="shared" si="16"/>
        <v>0</v>
      </c>
      <c r="T31" s="226">
        <f t="shared" si="16"/>
        <v>0</v>
      </c>
      <c r="U31" s="226">
        <f t="shared" si="16"/>
        <v>0</v>
      </c>
      <c r="V31" s="226">
        <f t="shared" si="16"/>
        <v>0</v>
      </c>
      <c r="W31" s="226">
        <f t="shared" si="16"/>
        <v>0</v>
      </c>
      <c r="X31" s="226">
        <f t="shared" si="16"/>
        <v>0</v>
      </c>
      <c r="Y31" s="226">
        <f t="shared" si="2"/>
        <v>80000000</v>
      </c>
      <c r="Z31" s="226">
        <f t="shared" si="2"/>
        <v>0</v>
      </c>
      <c r="AA31" s="226">
        <f t="shared" si="2"/>
        <v>0</v>
      </c>
      <c r="AB31" s="226">
        <f t="shared" si="2"/>
        <v>0</v>
      </c>
      <c r="AC31" s="170"/>
    </row>
    <row r="32" spans="1:29" s="191" customFormat="1" ht="16.5" thickTop="1" thickBot="1" x14ac:dyDescent="0.3">
      <c r="A32" s="174">
        <v>2</v>
      </c>
      <c r="B32" s="175" t="s">
        <v>93</v>
      </c>
      <c r="C32" s="175" t="s">
        <v>134</v>
      </c>
      <c r="D32" s="175" t="s">
        <v>130</v>
      </c>
      <c r="E32" s="175" t="s">
        <v>93</v>
      </c>
      <c r="F32" s="175"/>
      <c r="G32" s="175"/>
      <c r="H32" s="177" t="s">
        <v>538</v>
      </c>
      <c r="I32" s="225">
        <v>73989000</v>
      </c>
      <c r="J32" s="225"/>
      <c r="K32" s="225"/>
      <c r="L32" s="225"/>
      <c r="M32" s="225">
        <v>6011000</v>
      </c>
      <c r="N32" s="225"/>
      <c r="O32" s="225"/>
      <c r="P32" s="225"/>
      <c r="Q32" s="225"/>
      <c r="R32" s="225"/>
      <c r="S32" s="225"/>
      <c r="T32" s="225"/>
      <c r="U32" s="225"/>
      <c r="V32" s="225"/>
      <c r="W32" s="225"/>
      <c r="X32" s="225"/>
      <c r="Y32" s="225">
        <f t="shared" si="2"/>
        <v>80000000</v>
      </c>
      <c r="Z32" s="225">
        <f t="shared" si="2"/>
        <v>0</v>
      </c>
      <c r="AA32" s="225">
        <f t="shared" si="2"/>
        <v>0</v>
      </c>
      <c r="AB32" s="225">
        <f t="shared" si="2"/>
        <v>0</v>
      </c>
      <c r="AC32" s="170"/>
    </row>
    <row r="33" spans="1:29" ht="14.25" thickTop="1" thickBot="1" x14ac:dyDescent="0.25">
      <c r="A33" s="192">
        <v>2</v>
      </c>
      <c r="B33" s="193" t="s">
        <v>93</v>
      </c>
      <c r="C33" s="180" t="s">
        <v>134</v>
      </c>
      <c r="D33" s="180" t="s">
        <v>134</v>
      </c>
      <c r="E33" s="192"/>
      <c r="F33" s="192"/>
      <c r="G33" s="192"/>
      <c r="H33" s="181" t="s">
        <v>194</v>
      </c>
      <c r="I33" s="229">
        <f>+I34+I35+I36</f>
        <v>0</v>
      </c>
      <c r="J33" s="229">
        <f t="shared" ref="J33:X33" si="17">+J34+J35+J36</f>
        <v>0</v>
      </c>
      <c r="K33" s="229">
        <f t="shared" si="17"/>
        <v>0</v>
      </c>
      <c r="L33" s="229">
        <f t="shared" si="17"/>
        <v>0</v>
      </c>
      <c r="M33" s="229">
        <f t="shared" si="17"/>
        <v>0</v>
      </c>
      <c r="N33" s="229">
        <f t="shared" si="17"/>
        <v>0</v>
      </c>
      <c r="O33" s="229">
        <f t="shared" si="17"/>
        <v>0</v>
      </c>
      <c r="P33" s="229">
        <f t="shared" si="17"/>
        <v>0</v>
      </c>
      <c r="Q33" s="229">
        <f t="shared" si="17"/>
        <v>0</v>
      </c>
      <c r="R33" s="229">
        <f t="shared" si="17"/>
        <v>0</v>
      </c>
      <c r="S33" s="229">
        <f t="shared" si="17"/>
        <v>0</v>
      </c>
      <c r="T33" s="229">
        <f t="shared" si="17"/>
        <v>0</v>
      </c>
      <c r="U33" s="229">
        <f t="shared" si="17"/>
        <v>0</v>
      </c>
      <c r="V33" s="229">
        <f t="shared" si="17"/>
        <v>0</v>
      </c>
      <c r="W33" s="229">
        <f t="shared" si="17"/>
        <v>0</v>
      </c>
      <c r="X33" s="229">
        <f t="shared" si="17"/>
        <v>0</v>
      </c>
      <c r="Y33" s="229">
        <f t="shared" si="2"/>
        <v>0</v>
      </c>
      <c r="Z33" s="229">
        <f t="shared" si="2"/>
        <v>0</v>
      </c>
      <c r="AA33" s="229">
        <f t="shared" si="2"/>
        <v>0</v>
      </c>
      <c r="AB33" s="229">
        <f t="shared" si="2"/>
        <v>0</v>
      </c>
      <c r="AC33" s="170"/>
    </row>
    <row r="34" spans="1:29" s="191" customFormat="1" ht="16.5" thickTop="1" thickBot="1" x14ac:dyDescent="0.3">
      <c r="A34" s="174">
        <v>2</v>
      </c>
      <c r="B34" s="175" t="s">
        <v>93</v>
      </c>
      <c r="C34" s="175" t="s">
        <v>134</v>
      </c>
      <c r="D34" s="175" t="s">
        <v>134</v>
      </c>
      <c r="E34" s="175" t="s">
        <v>93</v>
      </c>
      <c r="F34" s="175"/>
      <c r="G34" s="175"/>
      <c r="H34" s="177" t="s">
        <v>539</v>
      </c>
      <c r="I34" s="225"/>
      <c r="J34" s="225"/>
      <c r="K34" s="225"/>
      <c r="L34" s="225"/>
      <c r="M34" s="225"/>
      <c r="N34" s="225"/>
      <c r="O34" s="225"/>
      <c r="P34" s="225"/>
      <c r="Q34" s="225"/>
      <c r="R34" s="225"/>
      <c r="S34" s="225"/>
      <c r="T34" s="225"/>
      <c r="U34" s="225"/>
      <c r="V34" s="225"/>
      <c r="W34" s="225"/>
      <c r="X34" s="225"/>
      <c r="Y34" s="225">
        <f t="shared" si="2"/>
        <v>0</v>
      </c>
      <c r="Z34" s="225">
        <f t="shared" si="2"/>
        <v>0</v>
      </c>
      <c r="AA34" s="225">
        <f t="shared" si="2"/>
        <v>0</v>
      </c>
      <c r="AB34" s="225">
        <f t="shared" si="2"/>
        <v>0</v>
      </c>
      <c r="AC34" s="170"/>
    </row>
    <row r="35" spans="1:29" s="191" customFormat="1" ht="16.5" thickTop="1" thickBot="1" x14ac:dyDescent="0.3">
      <c r="A35" s="174">
        <v>2</v>
      </c>
      <c r="B35" s="175" t="s">
        <v>93</v>
      </c>
      <c r="C35" s="175" t="s">
        <v>134</v>
      </c>
      <c r="D35" s="175" t="s">
        <v>134</v>
      </c>
      <c r="E35" s="175" t="s">
        <v>106</v>
      </c>
      <c r="F35" s="175"/>
      <c r="G35" s="175"/>
      <c r="H35" s="177" t="s">
        <v>540</v>
      </c>
      <c r="I35" s="225"/>
      <c r="J35" s="225"/>
      <c r="K35" s="225"/>
      <c r="L35" s="225"/>
      <c r="M35" s="225"/>
      <c r="N35" s="225"/>
      <c r="O35" s="225"/>
      <c r="P35" s="225"/>
      <c r="Q35" s="225"/>
      <c r="R35" s="225"/>
      <c r="S35" s="225"/>
      <c r="T35" s="225"/>
      <c r="U35" s="225"/>
      <c r="V35" s="225"/>
      <c r="W35" s="225"/>
      <c r="X35" s="225"/>
      <c r="Y35" s="225">
        <f t="shared" si="2"/>
        <v>0</v>
      </c>
      <c r="Z35" s="225">
        <f t="shared" si="2"/>
        <v>0</v>
      </c>
      <c r="AA35" s="225">
        <f t="shared" si="2"/>
        <v>0</v>
      </c>
      <c r="AB35" s="225">
        <f t="shared" si="2"/>
        <v>0</v>
      </c>
      <c r="AC35" s="170"/>
    </row>
    <row r="36" spans="1:29" s="191" customFormat="1" ht="16.5" thickTop="1" thickBot="1" x14ac:dyDescent="0.3">
      <c r="A36" s="174">
        <v>2</v>
      </c>
      <c r="B36" s="175" t="s">
        <v>93</v>
      </c>
      <c r="C36" s="175" t="s">
        <v>134</v>
      </c>
      <c r="D36" s="175" t="s">
        <v>134</v>
      </c>
      <c r="E36" s="175" t="s">
        <v>130</v>
      </c>
      <c r="F36" s="175"/>
      <c r="G36" s="175"/>
      <c r="H36" s="177" t="s">
        <v>204</v>
      </c>
      <c r="I36" s="225"/>
      <c r="J36" s="225"/>
      <c r="K36" s="225"/>
      <c r="L36" s="225"/>
      <c r="M36" s="225"/>
      <c r="N36" s="225"/>
      <c r="O36" s="225"/>
      <c r="P36" s="225"/>
      <c r="Q36" s="225"/>
      <c r="R36" s="225"/>
      <c r="S36" s="225"/>
      <c r="T36" s="225"/>
      <c r="U36" s="225"/>
      <c r="V36" s="225"/>
      <c r="W36" s="225"/>
      <c r="X36" s="225"/>
      <c r="Y36" s="225">
        <f t="shared" si="2"/>
        <v>0</v>
      </c>
      <c r="Z36" s="225">
        <f t="shared" si="2"/>
        <v>0</v>
      </c>
      <c r="AA36" s="225">
        <f t="shared" si="2"/>
        <v>0</v>
      </c>
      <c r="AB36" s="225">
        <f t="shared" si="2"/>
        <v>0</v>
      </c>
      <c r="AC36" s="170"/>
    </row>
    <row r="37" spans="1:29" ht="14.25" thickTop="1" thickBot="1" x14ac:dyDescent="0.25">
      <c r="A37" s="173">
        <v>2</v>
      </c>
      <c r="B37" s="171" t="s">
        <v>106</v>
      </c>
      <c r="C37" s="171"/>
      <c r="D37" s="171"/>
      <c r="E37" s="171"/>
      <c r="F37" s="171"/>
      <c r="G37" s="171"/>
      <c r="H37" s="172" t="s">
        <v>541</v>
      </c>
      <c r="I37" s="230">
        <f>+I38+I42</f>
        <v>0</v>
      </c>
      <c r="J37" s="230">
        <f t="shared" ref="J37:X37" si="18">+J38+J42</f>
        <v>0</v>
      </c>
      <c r="K37" s="230">
        <f t="shared" si="18"/>
        <v>0</v>
      </c>
      <c r="L37" s="230">
        <f t="shared" si="18"/>
        <v>0</v>
      </c>
      <c r="M37" s="230">
        <f t="shared" si="18"/>
        <v>0</v>
      </c>
      <c r="N37" s="230">
        <f t="shared" si="18"/>
        <v>0</v>
      </c>
      <c r="O37" s="230">
        <f t="shared" si="18"/>
        <v>0</v>
      </c>
      <c r="P37" s="230">
        <f t="shared" si="18"/>
        <v>0</v>
      </c>
      <c r="Q37" s="230">
        <f t="shared" si="18"/>
        <v>0</v>
      </c>
      <c r="R37" s="230">
        <f t="shared" si="18"/>
        <v>0</v>
      </c>
      <c r="S37" s="230">
        <f t="shared" si="18"/>
        <v>0</v>
      </c>
      <c r="T37" s="230">
        <f t="shared" si="18"/>
        <v>0</v>
      </c>
      <c r="U37" s="230">
        <f t="shared" si="18"/>
        <v>0</v>
      </c>
      <c r="V37" s="230">
        <f t="shared" si="18"/>
        <v>0</v>
      </c>
      <c r="W37" s="230">
        <f t="shared" si="18"/>
        <v>0</v>
      </c>
      <c r="X37" s="230">
        <f t="shared" si="18"/>
        <v>0</v>
      </c>
      <c r="Y37" s="230">
        <f t="shared" si="2"/>
        <v>0</v>
      </c>
      <c r="Z37" s="230">
        <f t="shared" si="2"/>
        <v>0</v>
      </c>
      <c r="AA37" s="230">
        <f t="shared" si="2"/>
        <v>0</v>
      </c>
      <c r="AB37" s="230">
        <f t="shared" si="2"/>
        <v>0</v>
      </c>
      <c r="AC37" s="170"/>
    </row>
    <row r="38" spans="1:29" ht="14.25" thickTop="1" thickBot="1" x14ac:dyDescent="0.25">
      <c r="A38" s="192">
        <v>2</v>
      </c>
      <c r="B38" s="193" t="s">
        <v>106</v>
      </c>
      <c r="C38" s="180" t="s">
        <v>93</v>
      </c>
      <c r="D38" s="179"/>
      <c r="E38" s="180"/>
      <c r="F38" s="180"/>
      <c r="G38" s="180"/>
      <c r="H38" s="181" t="s">
        <v>542</v>
      </c>
      <c r="I38" s="208">
        <f>+I39+I40+I41</f>
        <v>0</v>
      </c>
      <c r="J38" s="208">
        <f t="shared" ref="J38:X38" si="19">+J39+J40+J41</f>
        <v>0</v>
      </c>
      <c r="K38" s="208">
        <f t="shared" si="19"/>
        <v>0</v>
      </c>
      <c r="L38" s="208">
        <f t="shared" si="19"/>
        <v>0</v>
      </c>
      <c r="M38" s="208">
        <f t="shared" si="19"/>
        <v>0</v>
      </c>
      <c r="N38" s="208">
        <f t="shared" si="19"/>
        <v>0</v>
      </c>
      <c r="O38" s="208">
        <f t="shared" si="19"/>
        <v>0</v>
      </c>
      <c r="P38" s="208">
        <f t="shared" si="19"/>
        <v>0</v>
      </c>
      <c r="Q38" s="208">
        <f t="shared" si="19"/>
        <v>0</v>
      </c>
      <c r="R38" s="208">
        <f t="shared" si="19"/>
        <v>0</v>
      </c>
      <c r="S38" s="208">
        <f t="shared" si="19"/>
        <v>0</v>
      </c>
      <c r="T38" s="208">
        <f t="shared" si="19"/>
        <v>0</v>
      </c>
      <c r="U38" s="208">
        <f t="shared" si="19"/>
        <v>0</v>
      </c>
      <c r="V38" s="208">
        <f t="shared" si="19"/>
        <v>0</v>
      </c>
      <c r="W38" s="208">
        <f t="shared" si="19"/>
        <v>0</v>
      </c>
      <c r="X38" s="208">
        <f t="shared" si="19"/>
        <v>0</v>
      </c>
      <c r="Y38" s="208">
        <f t="shared" si="2"/>
        <v>0</v>
      </c>
      <c r="Z38" s="208">
        <f t="shared" si="2"/>
        <v>0</v>
      </c>
      <c r="AA38" s="208">
        <f t="shared" si="2"/>
        <v>0</v>
      </c>
      <c r="AB38" s="208">
        <f t="shared" si="2"/>
        <v>0</v>
      </c>
      <c r="AC38" s="170"/>
    </row>
    <row r="39" spans="1:29" ht="14.25" thickTop="1" thickBot="1" x14ac:dyDescent="0.25">
      <c r="A39" s="174">
        <v>2</v>
      </c>
      <c r="B39" s="175" t="s">
        <v>106</v>
      </c>
      <c r="C39" s="175" t="s">
        <v>93</v>
      </c>
      <c r="D39" s="176" t="s">
        <v>93</v>
      </c>
      <c r="E39" s="174"/>
      <c r="F39" s="174"/>
      <c r="G39" s="174"/>
      <c r="H39" s="177" t="s">
        <v>542</v>
      </c>
      <c r="I39" s="231"/>
      <c r="J39" s="231"/>
      <c r="K39" s="231"/>
      <c r="L39" s="231"/>
      <c r="M39" s="231"/>
      <c r="N39" s="231"/>
      <c r="O39" s="231"/>
      <c r="P39" s="231"/>
      <c r="Q39" s="231"/>
      <c r="R39" s="231"/>
      <c r="S39" s="231"/>
      <c r="T39" s="231"/>
      <c r="U39" s="231"/>
      <c r="V39" s="231"/>
      <c r="W39" s="231"/>
      <c r="X39" s="231"/>
      <c r="Y39" s="231">
        <f t="shared" si="2"/>
        <v>0</v>
      </c>
      <c r="Z39" s="231">
        <f t="shared" si="2"/>
        <v>0</v>
      </c>
      <c r="AA39" s="231">
        <f t="shared" si="2"/>
        <v>0</v>
      </c>
      <c r="AB39" s="231">
        <f t="shared" si="2"/>
        <v>0</v>
      </c>
      <c r="AC39" s="170"/>
    </row>
    <row r="40" spans="1:29" ht="14.25" thickTop="1" thickBot="1" x14ac:dyDescent="0.25">
      <c r="A40" s="174">
        <v>2</v>
      </c>
      <c r="B40" s="175" t="s">
        <v>106</v>
      </c>
      <c r="C40" s="175" t="s">
        <v>93</v>
      </c>
      <c r="D40" s="176" t="s">
        <v>106</v>
      </c>
      <c r="E40" s="174"/>
      <c r="F40" s="174"/>
      <c r="G40" s="174"/>
      <c r="H40" s="177" t="s">
        <v>543</v>
      </c>
      <c r="I40" s="231"/>
      <c r="J40" s="231"/>
      <c r="K40" s="231"/>
      <c r="L40" s="231"/>
      <c r="M40" s="231"/>
      <c r="N40" s="231"/>
      <c r="O40" s="231"/>
      <c r="P40" s="231"/>
      <c r="Q40" s="231"/>
      <c r="R40" s="231"/>
      <c r="S40" s="231"/>
      <c r="T40" s="231"/>
      <c r="U40" s="231"/>
      <c r="V40" s="231"/>
      <c r="W40" s="231"/>
      <c r="X40" s="231"/>
      <c r="Y40" s="231">
        <f t="shared" si="2"/>
        <v>0</v>
      </c>
      <c r="Z40" s="231">
        <f t="shared" si="2"/>
        <v>0</v>
      </c>
      <c r="AA40" s="231">
        <f t="shared" si="2"/>
        <v>0</v>
      </c>
      <c r="AB40" s="231">
        <f t="shared" si="2"/>
        <v>0</v>
      </c>
      <c r="AC40" s="170"/>
    </row>
    <row r="41" spans="1:29" ht="14.25" thickTop="1" thickBot="1" x14ac:dyDescent="0.25">
      <c r="A41" s="174">
        <v>2</v>
      </c>
      <c r="B41" s="175" t="s">
        <v>106</v>
      </c>
      <c r="C41" s="175" t="s">
        <v>93</v>
      </c>
      <c r="D41" s="176" t="s">
        <v>130</v>
      </c>
      <c r="E41" s="174"/>
      <c r="F41" s="174"/>
      <c r="G41" s="174"/>
      <c r="H41" s="177" t="s">
        <v>528</v>
      </c>
      <c r="I41" s="231"/>
      <c r="J41" s="231"/>
      <c r="K41" s="231"/>
      <c r="L41" s="231"/>
      <c r="M41" s="231"/>
      <c r="N41" s="231"/>
      <c r="O41" s="231"/>
      <c r="P41" s="231"/>
      <c r="Q41" s="231"/>
      <c r="R41" s="231"/>
      <c r="S41" s="231"/>
      <c r="T41" s="231"/>
      <c r="U41" s="231"/>
      <c r="V41" s="231"/>
      <c r="W41" s="231"/>
      <c r="X41" s="231"/>
      <c r="Y41" s="231">
        <f t="shared" si="2"/>
        <v>0</v>
      </c>
      <c r="Z41" s="231">
        <f t="shared" si="2"/>
        <v>0</v>
      </c>
      <c r="AA41" s="231">
        <f t="shared" si="2"/>
        <v>0</v>
      </c>
      <c r="AB41" s="231">
        <f t="shared" si="2"/>
        <v>0</v>
      </c>
      <c r="AC41" s="170"/>
    </row>
    <row r="42" spans="1:29" ht="14.25" thickTop="1" thickBot="1" x14ac:dyDescent="0.25">
      <c r="A42" s="192">
        <v>2</v>
      </c>
      <c r="B42" s="193" t="s">
        <v>106</v>
      </c>
      <c r="C42" s="180" t="s">
        <v>106</v>
      </c>
      <c r="D42" s="179"/>
      <c r="E42" s="180"/>
      <c r="F42" s="180"/>
      <c r="G42" s="180"/>
      <c r="H42" s="181" t="s">
        <v>544</v>
      </c>
      <c r="I42" s="208">
        <f>+I43+I44+I45+I46</f>
        <v>0</v>
      </c>
      <c r="J42" s="208">
        <f t="shared" ref="J42:X42" si="20">+J43+J44+J45+J46</f>
        <v>0</v>
      </c>
      <c r="K42" s="208">
        <f t="shared" si="20"/>
        <v>0</v>
      </c>
      <c r="L42" s="208">
        <f t="shared" si="20"/>
        <v>0</v>
      </c>
      <c r="M42" s="208">
        <f t="shared" si="20"/>
        <v>0</v>
      </c>
      <c r="N42" s="208">
        <f t="shared" si="20"/>
        <v>0</v>
      </c>
      <c r="O42" s="208">
        <f t="shared" si="20"/>
        <v>0</v>
      </c>
      <c r="P42" s="208">
        <f t="shared" si="20"/>
        <v>0</v>
      </c>
      <c r="Q42" s="208">
        <f t="shared" si="20"/>
        <v>0</v>
      </c>
      <c r="R42" s="208">
        <f t="shared" si="20"/>
        <v>0</v>
      </c>
      <c r="S42" s="208">
        <f t="shared" si="20"/>
        <v>0</v>
      </c>
      <c r="T42" s="208">
        <f t="shared" si="20"/>
        <v>0</v>
      </c>
      <c r="U42" s="208">
        <f t="shared" si="20"/>
        <v>0</v>
      </c>
      <c r="V42" s="208">
        <f t="shared" si="20"/>
        <v>0</v>
      </c>
      <c r="W42" s="208">
        <f t="shared" si="20"/>
        <v>0</v>
      </c>
      <c r="X42" s="208">
        <f t="shared" si="20"/>
        <v>0</v>
      </c>
      <c r="Y42" s="208">
        <f t="shared" si="2"/>
        <v>0</v>
      </c>
      <c r="Z42" s="208">
        <f t="shared" si="2"/>
        <v>0</v>
      </c>
      <c r="AA42" s="208">
        <f t="shared" si="2"/>
        <v>0</v>
      </c>
      <c r="AB42" s="208">
        <f t="shared" si="2"/>
        <v>0</v>
      </c>
      <c r="AC42" s="170"/>
    </row>
    <row r="43" spans="1:29" ht="14.25" thickTop="1" thickBot="1" x14ac:dyDescent="0.25">
      <c r="A43" s="174">
        <v>2</v>
      </c>
      <c r="B43" s="175" t="s">
        <v>106</v>
      </c>
      <c r="C43" s="175" t="s">
        <v>106</v>
      </c>
      <c r="D43" s="175" t="s">
        <v>93</v>
      </c>
      <c r="E43" s="174"/>
      <c r="F43" s="174"/>
      <c r="G43" s="174"/>
      <c r="H43" s="177" t="s">
        <v>544</v>
      </c>
      <c r="I43" s="225"/>
      <c r="J43" s="225"/>
      <c r="K43" s="225"/>
      <c r="L43" s="225"/>
      <c r="M43" s="225"/>
      <c r="N43" s="225"/>
      <c r="O43" s="225"/>
      <c r="P43" s="225"/>
      <c r="Q43" s="225"/>
      <c r="R43" s="225"/>
      <c r="S43" s="225"/>
      <c r="T43" s="225"/>
      <c r="U43" s="225"/>
      <c r="V43" s="225"/>
      <c r="W43" s="225"/>
      <c r="X43" s="225"/>
      <c r="Y43" s="225">
        <f t="shared" si="2"/>
        <v>0</v>
      </c>
      <c r="Z43" s="225">
        <f t="shared" si="2"/>
        <v>0</v>
      </c>
      <c r="AA43" s="225">
        <f t="shared" si="2"/>
        <v>0</v>
      </c>
      <c r="AB43" s="225">
        <f t="shared" si="2"/>
        <v>0</v>
      </c>
      <c r="AC43" s="170"/>
    </row>
    <row r="44" spans="1:29" ht="14.25" thickTop="1" thickBot="1" x14ac:dyDescent="0.25">
      <c r="A44" s="174">
        <v>2</v>
      </c>
      <c r="B44" s="175" t="s">
        <v>106</v>
      </c>
      <c r="C44" s="175" t="s">
        <v>106</v>
      </c>
      <c r="D44" s="175" t="s">
        <v>106</v>
      </c>
      <c r="E44" s="174"/>
      <c r="F44" s="174"/>
      <c r="G44" s="174"/>
      <c r="H44" s="177" t="s">
        <v>545</v>
      </c>
      <c r="I44" s="225"/>
      <c r="J44" s="225"/>
      <c r="K44" s="225"/>
      <c r="L44" s="225"/>
      <c r="M44" s="225"/>
      <c r="N44" s="225"/>
      <c r="O44" s="225"/>
      <c r="P44" s="225"/>
      <c r="Q44" s="225"/>
      <c r="R44" s="225"/>
      <c r="S44" s="225"/>
      <c r="T44" s="225"/>
      <c r="U44" s="225"/>
      <c r="V44" s="225"/>
      <c r="W44" s="225"/>
      <c r="X44" s="225"/>
      <c r="Y44" s="225">
        <f t="shared" si="2"/>
        <v>0</v>
      </c>
      <c r="Z44" s="225">
        <f t="shared" si="2"/>
        <v>0</v>
      </c>
      <c r="AA44" s="225">
        <f t="shared" si="2"/>
        <v>0</v>
      </c>
      <c r="AB44" s="225">
        <f t="shared" si="2"/>
        <v>0</v>
      </c>
      <c r="AC44" s="170"/>
    </row>
    <row r="45" spans="1:29" ht="14.25" thickTop="1" thickBot="1" x14ac:dyDescent="0.25">
      <c r="A45" s="174">
        <v>2</v>
      </c>
      <c r="B45" s="175" t="s">
        <v>106</v>
      </c>
      <c r="C45" s="175" t="s">
        <v>106</v>
      </c>
      <c r="D45" s="175" t="s">
        <v>130</v>
      </c>
      <c r="E45" s="174"/>
      <c r="F45" s="174"/>
      <c r="G45" s="174"/>
      <c r="H45" s="177" t="s">
        <v>528</v>
      </c>
      <c r="I45" s="225"/>
      <c r="J45" s="225"/>
      <c r="K45" s="225"/>
      <c r="L45" s="225"/>
      <c r="M45" s="225"/>
      <c r="N45" s="225"/>
      <c r="O45" s="225"/>
      <c r="P45" s="225"/>
      <c r="Q45" s="225"/>
      <c r="R45" s="225"/>
      <c r="S45" s="225"/>
      <c r="T45" s="225"/>
      <c r="U45" s="225"/>
      <c r="V45" s="225"/>
      <c r="W45" s="225"/>
      <c r="X45" s="225"/>
      <c r="Y45" s="225">
        <f t="shared" si="2"/>
        <v>0</v>
      </c>
      <c r="Z45" s="225">
        <f t="shared" si="2"/>
        <v>0</v>
      </c>
      <c r="AA45" s="225">
        <f t="shared" si="2"/>
        <v>0</v>
      </c>
      <c r="AB45" s="225">
        <f t="shared" si="2"/>
        <v>0</v>
      </c>
      <c r="AC45" s="170"/>
    </row>
    <row r="46" spans="1:29" s="190" customFormat="1" ht="14.25" thickTop="1" thickBot="1" x14ac:dyDescent="0.25">
      <c r="A46" s="182">
        <v>2</v>
      </c>
      <c r="B46" s="183" t="s">
        <v>106</v>
      </c>
      <c r="C46" s="183" t="s">
        <v>106</v>
      </c>
      <c r="D46" s="183" t="s">
        <v>134</v>
      </c>
      <c r="E46" s="182"/>
      <c r="F46" s="182"/>
      <c r="G46" s="182"/>
      <c r="H46" s="184" t="s">
        <v>546</v>
      </c>
      <c r="I46" s="227"/>
      <c r="J46" s="227"/>
      <c r="K46" s="227"/>
      <c r="L46" s="227"/>
      <c r="M46" s="227"/>
      <c r="N46" s="227"/>
      <c r="O46" s="227"/>
      <c r="P46" s="227"/>
      <c r="Q46" s="227"/>
      <c r="R46" s="227"/>
      <c r="S46" s="227"/>
      <c r="T46" s="227"/>
      <c r="U46" s="227"/>
      <c r="V46" s="227"/>
      <c r="W46" s="227"/>
      <c r="X46" s="227"/>
      <c r="Y46" s="227">
        <f t="shared" si="2"/>
        <v>0</v>
      </c>
      <c r="Z46" s="227">
        <f t="shared" si="2"/>
        <v>0</v>
      </c>
      <c r="AA46" s="227">
        <f t="shared" si="2"/>
        <v>0</v>
      </c>
      <c r="AB46" s="227">
        <f t="shared" si="2"/>
        <v>0</v>
      </c>
      <c r="AC46" s="170"/>
    </row>
    <row r="47" spans="1:29" ht="14.25" thickTop="1" thickBot="1" x14ac:dyDescent="0.25">
      <c r="A47" s="168">
        <v>2</v>
      </c>
      <c r="B47" s="168" t="s">
        <v>130</v>
      </c>
      <c r="C47" s="168"/>
      <c r="D47" s="168"/>
      <c r="E47" s="168"/>
      <c r="F47" s="168"/>
      <c r="G47" s="168"/>
      <c r="H47" s="169" t="s">
        <v>547</v>
      </c>
      <c r="I47" s="223">
        <f t="shared" ref="I47:N47" si="21">+I48+I50+I55+I57+I59+I62+I65+I68</f>
        <v>13044380494</v>
      </c>
      <c r="J47" s="223">
        <f t="shared" si="21"/>
        <v>1289574840</v>
      </c>
      <c r="K47" s="223">
        <f t="shared" si="21"/>
        <v>696293158</v>
      </c>
      <c r="L47" s="223">
        <f t="shared" si="21"/>
        <v>692310842</v>
      </c>
      <c r="M47" s="223">
        <f t="shared" si="21"/>
        <v>0</v>
      </c>
      <c r="N47" s="223">
        <f t="shared" si="21"/>
        <v>0</v>
      </c>
      <c r="O47" s="223">
        <f t="shared" ref="O47:X47" si="22">+O48+O57</f>
        <v>0</v>
      </c>
      <c r="P47" s="223">
        <f t="shared" si="22"/>
        <v>0</v>
      </c>
      <c r="Q47" s="223">
        <f t="shared" si="22"/>
        <v>0</v>
      </c>
      <c r="R47" s="223">
        <f t="shared" si="22"/>
        <v>0</v>
      </c>
      <c r="S47" s="223">
        <f t="shared" si="22"/>
        <v>0</v>
      </c>
      <c r="T47" s="223">
        <f t="shared" si="22"/>
        <v>0</v>
      </c>
      <c r="U47" s="223">
        <f t="shared" si="22"/>
        <v>0</v>
      </c>
      <c r="V47" s="223">
        <f t="shared" si="22"/>
        <v>0</v>
      </c>
      <c r="W47" s="223">
        <f t="shared" si="22"/>
        <v>0</v>
      </c>
      <c r="X47" s="223">
        <f t="shared" si="22"/>
        <v>0</v>
      </c>
      <c r="Y47" s="223">
        <f t="shared" si="2"/>
        <v>13044380494</v>
      </c>
      <c r="Z47" s="223">
        <f t="shared" si="2"/>
        <v>1289574840</v>
      </c>
      <c r="AA47" s="223">
        <f t="shared" si="2"/>
        <v>696293158</v>
      </c>
      <c r="AB47" s="223">
        <f t="shared" si="2"/>
        <v>692310842</v>
      </c>
      <c r="AC47" s="170"/>
    </row>
    <row r="48" spans="1:29" ht="14.25" thickTop="1" thickBot="1" x14ac:dyDescent="0.25">
      <c r="A48" s="194">
        <v>2</v>
      </c>
      <c r="B48" s="171" t="s">
        <v>130</v>
      </c>
      <c r="C48" s="171" t="s">
        <v>93</v>
      </c>
      <c r="D48" s="171"/>
      <c r="E48" s="194"/>
      <c r="F48" s="194"/>
      <c r="G48" s="194"/>
      <c r="H48" s="181" t="s">
        <v>548</v>
      </c>
      <c r="I48" s="208">
        <f>+I49</f>
        <v>1397157325</v>
      </c>
      <c r="J48" s="208">
        <f>+J49</f>
        <v>31602100</v>
      </c>
      <c r="K48" s="232">
        <f>+K49</f>
        <v>19979470</v>
      </c>
      <c r="L48" s="208">
        <v>19979470</v>
      </c>
      <c r="M48" s="232">
        <f t="shared" ref="M48:X48" si="23">+M49+M53</f>
        <v>0</v>
      </c>
      <c r="N48" s="232">
        <f t="shared" si="23"/>
        <v>0</v>
      </c>
      <c r="O48" s="232">
        <f t="shared" si="23"/>
        <v>0</v>
      </c>
      <c r="P48" s="232">
        <f t="shared" si="23"/>
        <v>0</v>
      </c>
      <c r="Q48" s="232">
        <f t="shared" si="23"/>
        <v>0</v>
      </c>
      <c r="R48" s="232">
        <f t="shared" si="23"/>
        <v>0</v>
      </c>
      <c r="S48" s="232">
        <f t="shared" si="23"/>
        <v>0</v>
      </c>
      <c r="T48" s="232">
        <f t="shared" si="23"/>
        <v>0</v>
      </c>
      <c r="U48" s="232">
        <f t="shared" si="23"/>
        <v>0</v>
      </c>
      <c r="V48" s="232">
        <f t="shared" si="23"/>
        <v>0</v>
      </c>
      <c r="W48" s="232">
        <f t="shared" si="23"/>
        <v>0</v>
      </c>
      <c r="X48" s="232">
        <f t="shared" si="23"/>
        <v>0</v>
      </c>
      <c r="Y48" s="232">
        <f t="shared" si="2"/>
        <v>1397157325</v>
      </c>
      <c r="Z48" s="232">
        <f t="shared" si="2"/>
        <v>31602100</v>
      </c>
      <c r="AA48" s="232">
        <f t="shared" si="2"/>
        <v>19979470</v>
      </c>
      <c r="AB48" s="232">
        <f t="shared" si="2"/>
        <v>19979470</v>
      </c>
      <c r="AC48" s="170"/>
    </row>
    <row r="49" spans="1:59" s="211" customFormat="1" ht="15.75" customHeight="1" thickTop="1" thickBot="1" x14ac:dyDescent="0.25">
      <c r="A49" s="174">
        <v>2</v>
      </c>
      <c r="B49" s="174" t="s">
        <v>130</v>
      </c>
      <c r="C49" s="174" t="s">
        <v>93</v>
      </c>
      <c r="D49" s="174" t="s">
        <v>93</v>
      </c>
      <c r="H49" s="211" t="s">
        <v>549</v>
      </c>
      <c r="I49" s="222">
        <v>1397157325</v>
      </c>
      <c r="J49" s="222">
        <v>31602100</v>
      </c>
      <c r="K49" s="233">
        <v>19979470</v>
      </c>
      <c r="L49" s="222">
        <v>19979470</v>
      </c>
      <c r="M49" s="222">
        <f t="shared" ref="M49:X51" si="24">+M50</f>
        <v>0</v>
      </c>
      <c r="N49" s="222">
        <f t="shared" si="24"/>
        <v>0</v>
      </c>
      <c r="O49" s="222">
        <f t="shared" si="24"/>
        <v>0</v>
      </c>
      <c r="P49" s="222">
        <f t="shared" si="24"/>
        <v>0</v>
      </c>
      <c r="Q49" s="222">
        <f t="shared" si="24"/>
        <v>0</v>
      </c>
      <c r="R49" s="222">
        <f t="shared" si="24"/>
        <v>0</v>
      </c>
      <c r="S49" s="222">
        <f t="shared" si="24"/>
        <v>0</v>
      </c>
      <c r="T49" s="222">
        <f t="shared" si="24"/>
        <v>0</v>
      </c>
      <c r="U49" s="222">
        <f t="shared" si="24"/>
        <v>0</v>
      </c>
      <c r="V49" s="222">
        <f t="shared" si="24"/>
        <v>0</v>
      </c>
      <c r="W49" s="222">
        <f t="shared" si="24"/>
        <v>0</v>
      </c>
      <c r="X49" s="222">
        <f t="shared" si="24"/>
        <v>0</v>
      </c>
      <c r="Y49" s="222">
        <f t="shared" si="2"/>
        <v>1397157325</v>
      </c>
      <c r="Z49" s="222">
        <f t="shared" si="2"/>
        <v>31602100</v>
      </c>
      <c r="AA49" s="222">
        <f t="shared" si="2"/>
        <v>19979470</v>
      </c>
      <c r="AB49" s="222">
        <f t="shared" si="2"/>
        <v>19979470</v>
      </c>
    </row>
    <row r="50" spans="1:59" ht="14.25" thickTop="1" thickBot="1" x14ac:dyDescent="0.25">
      <c r="A50" s="194">
        <v>2</v>
      </c>
      <c r="B50" s="171" t="s">
        <v>130</v>
      </c>
      <c r="C50" s="171" t="s">
        <v>106</v>
      </c>
      <c r="D50" s="192"/>
      <c r="E50" s="192"/>
      <c r="F50" s="192"/>
      <c r="G50" s="192"/>
      <c r="H50" s="181" t="s">
        <v>550</v>
      </c>
      <c r="I50" s="208">
        <f>+I51+I52+I53+I54</f>
        <v>4427672459</v>
      </c>
      <c r="J50" s="208">
        <f>+J51+J52+J53+J54</f>
        <v>86156886</v>
      </c>
      <c r="K50" s="208">
        <f>+K51+K52+K53+K54</f>
        <v>36142758</v>
      </c>
      <c r="L50" s="208">
        <v>36142758</v>
      </c>
      <c r="M50" s="229">
        <f t="shared" si="24"/>
        <v>0</v>
      </c>
      <c r="N50" s="229">
        <f t="shared" si="24"/>
        <v>0</v>
      </c>
      <c r="O50" s="229">
        <f t="shared" si="24"/>
        <v>0</v>
      </c>
      <c r="P50" s="229">
        <f t="shared" si="24"/>
        <v>0</v>
      </c>
      <c r="Q50" s="229">
        <f t="shared" si="24"/>
        <v>0</v>
      </c>
      <c r="R50" s="229">
        <f t="shared" si="24"/>
        <v>0</v>
      </c>
      <c r="S50" s="229">
        <f t="shared" si="24"/>
        <v>0</v>
      </c>
      <c r="T50" s="229">
        <f t="shared" si="24"/>
        <v>0</v>
      </c>
      <c r="U50" s="229">
        <f t="shared" si="24"/>
        <v>0</v>
      </c>
      <c r="V50" s="229">
        <f t="shared" si="24"/>
        <v>0</v>
      </c>
      <c r="W50" s="229">
        <f t="shared" si="24"/>
        <v>0</v>
      </c>
      <c r="X50" s="229">
        <f t="shared" si="24"/>
        <v>0</v>
      </c>
      <c r="Y50" s="229"/>
      <c r="Z50" s="229"/>
      <c r="AA50" s="229"/>
      <c r="AB50" s="229"/>
      <c r="AC50" s="170"/>
    </row>
    <row r="51" spans="1:59" ht="22.5" thickTop="1" thickBot="1" x14ac:dyDescent="0.25">
      <c r="A51" s="174">
        <v>2</v>
      </c>
      <c r="B51" s="174" t="s">
        <v>130</v>
      </c>
      <c r="C51" s="183" t="s">
        <v>106</v>
      </c>
      <c r="D51" s="174" t="s">
        <v>93</v>
      </c>
      <c r="E51" s="175"/>
      <c r="F51" s="175"/>
      <c r="G51" s="174"/>
      <c r="H51" s="40" t="s">
        <v>551</v>
      </c>
      <c r="I51" s="209">
        <v>27307566</v>
      </c>
      <c r="J51" s="209">
        <v>23012626</v>
      </c>
      <c r="K51" s="225">
        <v>11506313</v>
      </c>
      <c r="L51" s="209">
        <v>11506313</v>
      </c>
      <c r="M51" s="225">
        <f t="shared" si="24"/>
        <v>0</v>
      </c>
      <c r="N51" s="225">
        <f t="shared" si="24"/>
        <v>0</v>
      </c>
      <c r="O51" s="225">
        <f t="shared" si="24"/>
        <v>0</v>
      </c>
      <c r="P51" s="225">
        <f t="shared" si="24"/>
        <v>0</v>
      </c>
      <c r="Q51" s="225">
        <f t="shared" si="24"/>
        <v>0</v>
      </c>
      <c r="R51" s="225">
        <f t="shared" si="24"/>
        <v>0</v>
      </c>
      <c r="S51" s="225">
        <f t="shared" si="24"/>
        <v>0</v>
      </c>
      <c r="T51" s="225">
        <f t="shared" si="24"/>
        <v>0</v>
      </c>
      <c r="U51" s="225">
        <f t="shared" si="24"/>
        <v>0</v>
      </c>
      <c r="V51" s="225">
        <f t="shared" si="24"/>
        <v>0</v>
      </c>
      <c r="W51" s="225">
        <f t="shared" si="24"/>
        <v>0</v>
      </c>
      <c r="X51" s="225">
        <f t="shared" si="24"/>
        <v>0</v>
      </c>
      <c r="Y51" s="225">
        <f t="shared" si="2"/>
        <v>27307566</v>
      </c>
      <c r="Z51" s="225">
        <f t="shared" si="2"/>
        <v>23012626</v>
      </c>
      <c r="AA51" s="225">
        <f t="shared" si="2"/>
        <v>11506313</v>
      </c>
      <c r="AB51" s="225">
        <f t="shared" si="2"/>
        <v>11506313</v>
      </c>
      <c r="AC51" s="170"/>
    </row>
    <row r="52" spans="1:59" ht="22.5" thickTop="1" thickBot="1" x14ac:dyDescent="0.25">
      <c r="A52" s="174">
        <v>2</v>
      </c>
      <c r="B52" s="174" t="s">
        <v>130</v>
      </c>
      <c r="C52" s="183" t="s">
        <v>106</v>
      </c>
      <c r="D52" s="183" t="s">
        <v>106</v>
      </c>
      <c r="E52" s="175"/>
      <c r="F52" s="175"/>
      <c r="G52" s="175"/>
      <c r="H52" s="40" t="s">
        <v>552</v>
      </c>
      <c r="I52" s="209">
        <v>546159274</v>
      </c>
      <c r="J52" s="209">
        <v>15929264</v>
      </c>
      <c r="K52" s="225"/>
      <c r="L52" s="209">
        <v>0</v>
      </c>
      <c r="M52" s="225"/>
      <c r="N52" s="225"/>
      <c r="O52" s="225"/>
      <c r="P52" s="225"/>
      <c r="Q52" s="225"/>
      <c r="R52" s="225"/>
      <c r="S52" s="225"/>
      <c r="T52" s="225"/>
      <c r="U52" s="225"/>
      <c r="V52" s="225"/>
      <c r="W52" s="225"/>
      <c r="X52" s="225"/>
      <c r="Y52" s="225">
        <f t="shared" si="2"/>
        <v>546159274</v>
      </c>
      <c r="Z52" s="225">
        <f t="shared" si="2"/>
        <v>15929264</v>
      </c>
      <c r="AA52" s="225">
        <f t="shared" si="2"/>
        <v>0</v>
      </c>
      <c r="AB52" s="225">
        <f t="shared" si="2"/>
        <v>0</v>
      </c>
      <c r="AC52" s="170"/>
    </row>
    <row r="53" spans="1:59" s="216" customFormat="1" ht="14.25" thickTop="1" thickBot="1" x14ac:dyDescent="0.25">
      <c r="A53" s="212">
        <v>2</v>
      </c>
      <c r="B53" s="212" t="s">
        <v>130</v>
      </c>
      <c r="C53" s="183" t="s">
        <v>106</v>
      </c>
      <c r="D53" s="183" t="s">
        <v>130</v>
      </c>
      <c r="E53" s="237"/>
      <c r="F53" s="212"/>
      <c r="G53" s="212"/>
      <c r="H53" s="213" t="s">
        <v>553</v>
      </c>
      <c r="I53" s="214">
        <v>3854205619</v>
      </c>
      <c r="J53" s="214">
        <v>47214996</v>
      </c>
      <c r="K53" s="233">
        <v>24636445</v>
      </c>
      <c r="L53" s="214">
        <v>24636445</v>
      </c>
      <c r="M53" s="234">
        <f t="shared" ref="M53:X55" si="25">+M54</f>
        <v>0</v>
      </c>
      <c r="N53" s="234">
        <f t="shared" si="25"/>
        <v>0</v>
      </c>
      <c r="O53" s="234">
        <f t="shared" si="25"/>
        <v>0</v>
      </c>
      <c r="P53" s="234">
        <f t="shared" si="25"/>
        <v>0</v>
      </c>
      <c r="Q53" s="234">
        <f t="shared" si="25"/>
        <v>0</v>
      </c>
      <c r="R53" s="234">
        <f t="shared" si="25"/>
        <v>0</v>
      </c>
      <c r="S53" s="234">
        <f t="shared" si="25"/>
        <v>0</v>
      </c>
      <c r="T53" s="234">
        <f t="shared" si="25"/>
        <v>0</v>
      </c>
      <c r="U53" s="234">
        <f t="shared" si="25"/>
        <v>0</v>
      </c>
      <c r="V53" s="234">
        <f t="shared" si="25"/>
        <v>0</v>
      </c>
      <c r="W53" s="234">
        <f t="shared" si="25"/>
        <v>0</v>
      </c>
      <c r="X53" s="234">
        <f t="shared" si="25"/>
        <v>0</v>
      </c>
      <c r="Y53" s="234">
        <f t="shared" si="2"/>
        <v>3854205619</v>
      </c>
      <c r="Z53" s="234">
        <f t="shared" si="2"/>
        <v>47214996</v>
      </c>
      <c r="AA53" s="234">
        <f t="shared" si="2"/>
        <v>24636445</v>
      </c>
      <c r="AB53" s="234">
        <f t="shared" si="2"/>
        <v>24636445</v>
      </c>
      <c r="AC53" s="215"/>
    </row>
    <row r="54" spans="1:59" s="216" customFormat="1" ht="22.5" thickTop="1" thickBot="1" x14ac:dyDescent="0.25">
      <c r="A54" s="212">
        <v>2</v>
      </c>
      <c r="B54" s="212" t="s">
        <v>130</v>
      </c>
      <c r="C54" s="212" t="s">
        <v>93</v>
      </c>
      <c r="D54" s="183" t="s">
        <v>134</v>
      </c>
      <c r="E54" s="212"/>
      <c r="F54" s="212"/>
      <c r="G54" s="212"/>
      <c r="H54" s="213" t="s">
        <v>554</v>
      </c>
      <c r="I54" s="214">
        <v>0</v>
      </c>
      <c r="J54" s="214">
        <v>0</v>
      </c>
      <c r="K54" s="234"/>
      <c r="L54" s="214">
        <v>0</v>
      </c>
      <c r="M54" s="234">
        <f t="shared" si="25"/>
        <v>0</v>
      </c>
      <c r="N54" s="234">
        <f t="shared" si="25"/>
        <v>0</v>
      </c>
      <c r="O54" s="234">
        <f t="shared" si="25"/>
        <v>0</v>
      </c>
      <c r="P54" s="234">
        <f t="shared" si="25"/>
        <v>0</v>
      </c>
      <c r="Q54" s="234">
        <f t="shared" si="25"/>
        <v>0</v>
      </c>
      <c r="R54" s="234">
        <f t="shared" si="25"/>
        <v>0</v>
      </c>
      <c r="S54" s="234">
        <f t="shared" si="25"/>
        <v>0</v>
      </c>
      <c r="T54" s="234">
        <f t="shared" si="25"/>
        <v>0</v>
      </c>
      <c r="U54" s="234">
        <f t="shared" si="25"/>
        <v>0</v>
      </c>
      <c r="V54" s="234">
        <f t="shared" si="25"/>
        <v>0</v>
      </c>
      <c r="W54" s="234">
        <f t="shared" si="25"/>
        <v>0</v>
      </c>
      <c r="X54" s="234">
        <f t="shared" si="25"/>
        <v>0</v>
      </c>
      <c r="Y54" s="234"/>
      <c r="Z54" s="234"/>
      <c r="AA54" s="234"/>
      <c r="AB54" s="234"/>
      <c r="AC54" s="215"/>
    </row>
    <row r="55" spans="1:59" ht="14.25" thickTop="1" thickBot="1" x14ac:dyDescent="0.25">
      <c r="A55" s="194">
        <v>2</v>
      </c>
      <c r="B55" s="171" t="s">
        <v>130</v>
      </c>
      <c r="C55" s="171" t="s">
        <v>130</v>
      </c>
      <c r="D55" s="171"/>
      <c r="E55" s="194"/>
      <c r="F55" s="194"/>
      <c r="G55" s="194"/>
      <c r="H55" s="181" t="s">
        <v>555</v>
      </c>
      <c r="I55" s="208">
        <f>+I56</f>
        <v>658708886</v>
      </c>
      <c r="J55" s="208">
        <f>+J56</f>
        <v>35961260</v>
      </c>
      <c r="K55" s="208">
        <f>+K56</f>
        <v>21702735</v>
      </c>
      <c r="L55" s="208">
        <v>21702735</v>
      </c>
      <c r="M55" s="232">
        <f t="shared" si="25"/>
        <v>0</v>
      </c>
      <c r="N55" s="232">
        <f t="shared" si="25"/>
        <v>0</v>
      </c>
      <c r="O55" s="232">
        <f t="shared" si="25"/>
        <v>0</v>
      </c>
      <c r="P55" s="232">
        <f t="shared" si="25"/>
        <v>0</v>
      </c>
      <c r="Q55" s="232">
        <f t="shared" si="25"/>
        <v>0</v>
      </c>
      <c r="R55" s="232">
        <f t="shared" si="25"/>
        <v>0</v>
      </c>
      <c r="S55" s="232">
        <f t="shared" si="25"/>
        <v>0</v>
      </c>
      <c r="T55" s="232">
        <f t="shared" si="25"/>
        <v>0</v>
      </c>
      <c r="U55" s="232">
        <f t="shared" si="25"/>
        <v>0</v>
      </c>
      <c r="V55" s="232">
        <f t="shared" si="25"/>
        <v>0</v>
      </c>
      <c r="W55" s="232">
        <f t="shared" si="25"/>
        <v>0</v>
      </c>
      <c r="X55" s="232">
        <f t="shared" si="25"/>
        <v>0</v>
      </c>
      <c r="Y55" s="232">
        <f t="shared" si="2"/>
        <v>658708886</v>
      </c>
      <c r="Z55" s="232">
        <f t="shared" si="2"/>
        <v>35961260</v>
      </c>
      <c r="AA55" s="232">
        <f t="shared" si="2"/>
        <v>21702735</v>
      </c>
      <c r="AB55" s="232">
        <f t="shared" si="2"/>
        <v>21702735</v>
      </c>
      <c r="AC55" s="170"/>
    </row>
    <row r="56" spans="1:59" ht="14.25" thickTop="1" thickBot="1" x14ac:dyDescent="0.25">
      <c r="A56" s="174">
        <v>2</v>
      </c>
      <c r="B56" s="174" t="s">
        <v>130</v>
      </c>
      <c r="C56" s="174" t="s">
        <v>130</v>
      </c>
      <c r="D56" s="212" t="s">
        <v>93</v>
      </c>
      <c r="E56" s="175"/>
      <c r="F56" s="175"/>
      <c r="G56" s="174"/>
      <c r="H56" s="40" t="s">
        <v>556</v>
      </c>
      <c r="I56" s="209">
        <v>658708886</v>
      </c>
      <c r="J56" s="209">
        <v>35961260</v>
      </c>
      <c r="K56" s="233">
        <v>21702735</v>
      </c>
      <c r="L56" s="209">
        <v>21702735</v>
      </c>
      <c r="M56" s="225"/>
      <c r="N56" s="225"/>
      <c r="O56" s="225"/>
      <c r="P56" s="225"/>
      <c r="Q56" s="225"/>
      <c r="R56" s="225"/>
      <c r="S56" s="225"/>
      <c r="T56" s="225"/>
      <c r="U56" s="225"/>
      <c r="V56" s="225"/>
      <c r="W56" s="225"/>
      <c r="X56" s="225"/>
      <c r="Y56" s="225">
        <f t="shared" si="2"/>
        <v>658708886</v>
      </c>
      <c r="Z56" s="225">
        <f t="shared" si="2"/>
        <v>35961260</v>
      </c>
      <c r="AA56" s="225">
        <f t="shared" si="2"/>
        <v>21702735</v>
      </c>
      <c r="AB56" s="225">
        <f t="shared" si="2"/>
        <v>21702735</v>
      </c>
      <c r="AC56" s="170"/>
    </row>
    <row r="57" spans="1:59" ht="14.25" thickTop="1" thickBot="1" x14ac:dyDescent="0.25">
      <c r="A57" s="194">
        <v>2</v>
      </c>
      <c r="B57" s="171" t="s">
        <v>130</v>
      </c>
      <c r="C57" s="171" t="s">
        <v>134</v>
      </c>
      <c r="D57" s="171"/>
      <c r="E57" s="194"/>
      <c r="F57" s="194"/>
      <c r="G57" s="194"/>
      <c r="H57" s="181" t="s">
        <v>557</v>
      </c>
      <c r="I57" s="208">
        <f>+I58</f>
        <v>511356826</v>
      </c>
      <c r="J57" s="208">
        <f>+J58</f>
        <v>126565182</v>
      </c>
      <c r="K57" s="208">
        <f>+K58</f>
        <v>78514162</v>
      </c>
      <c r="L57" s="208">
        <v>78514162</v>
      </c>
      <c r="M57" s="232">
        <f t="shared" ref="M57:X57" si="26">+M58+M62</f>
        <v>0</v>
      </c>
      <c r="N57" s="232">
        <f t="shared" si="26"/>
        <v>0</v>
      </c>
      <c r="O57" s="232">
        <f t="shared" si="26"/>
        <v>0</v>
      </c>
      <c r="P57" s="232">
        <f t="shared" si="26"/>
        <v>0</v>
      </c>
      <c r="Q57" s="232">
        <f t="shared" si="26"/>
        <v>0</v>
      </c>
      <c r="R57" s="232">
        <f t="shared" si="26"/>
        <v>0</v>
      </c>
      <c r="S57" s="232">
        <f t="shared" si="26"/>
        <v>0</v>
      </c>
      <c r="T57" s="232">
        <f t="shared" si="26"/>
        <v>0</v>
      </c>
      <c r="U57" s="232">
        <f t="shared" si="26"/>
        <v>0</v>
      </c>
      <c r="V57" s="232">
        <f t="shared" si="26"/>
        <v>0</v>
      </c>
      <c r="W57" s="232">
        <f t="shared" si="26"/>
        <v>0</v>
      </c>
      <c r="X57" s="232">
        <f t="shared" si="26"/>
        <v>0</v>
      </c>
      <c r="Y57" s="232">
        <f t="shared" si="2"/>
        <v>511356826</v>
      </c>
      <c r="Z57" s="232">
        <f t="shared" si="2"/>
        <v>126565182</v>
      </c>
      <c r="AA57" s="232">
        <f t="shared" si="2"/>
        <v>78514162</v>
      </c>
      <c r="AB57" s="232">
        <f t="shared" si="2"/>
        <v>78514162</v>
      </c>
      <c r="AC57" s="170"/>
    </row>
    <row r="58" spans="1:59" s="212" customFormat="1" ht="22.5" thickTop="1" thickBot="1" x14ac:dyDescent="0.25">
      <c r="A58" s="212">
        <v>2</v>
      </c>
      <c r="B58" s="212" t="s">
        <v>130</v>
      </c>
      <c r="C58" s="212" t="s">
        <v>134</v>
      </c>
      <c r="D58" s="212" t="s">
        <v>93</v>
      </c>
      <c r="H58" s="213" t="s">
        <v>558</v>
      </c>
      <c r="I58" s="214">
        <v>511356826</v>
      </c>
      <c r="J58" s="214">
        <v>126565182</v>
      </c>
      <c r="K58" s="233">
        <v>78514162</v>
      </c>
      <c r="L58" s="214">
        <v>78514162</v>
      </c>
      <c r="M58" s="234">
        <f t="shared" ref="M58:X60" si="27">+M59</f>
        <v>0</v>
      </c>
      <c r="N58" s="234">
        <f t="shared" si="27"/>
        <v>0</v>
      </c>
      <c r="O58" s="234">
        <f t="shared" si="27"/>
        <v>0</v>
      </c>
      <c r="P58" s="234">
        <f t="shared" si="27"/>
        <v>0</v>
      </c>
      <c r="Q58" s="234">
        <f t="shared" si="27"/>
        <v>0</v>
      </c>
      <c r="R58" s="234">
        <f t="shared" si="27"/>
        <v>0</v>
      </c>
      <c r="S58" s="234">
        <f t="shared" si="27"/>
        <v>0</v>
      </c>
      <c r="T58" s="234">
        <f t="shared" si="27"/>
        <v>0</v>
      </c>
      <c r="U58" s="234">
        <f t="shared" si="27"/>
        <v>0</v>
      </c>
      <c r="V58" s="234">
        <f t="shared" si="27"/>
        <v>0</v>
      </c>
      <c r="W58" s="234">
        <f t="shared" si="27"/>
        <v>0</v>
      </c>
      <c r="X58" s="234">
        <f t="shared" si="27"/>
        <v>0</v>
      </c>
      <c r="Y58" s="234">
        <f t="shared" si="2"/>
        <v>511356826</v>
      </c>
      <c r="Z58" s="234">
        <f t="shared" si="2"/>
        <v>126565182</v>
      </c>
      <c r="AA58" s="234">
        <f t="shared" si="2"/>
        <v>78514162</v>
      </c>
      <c r="AB58" s="234">
        <f t="shared" si="2"/>
        <v>78514162</v>
      </c>
      <c r="AC58" s="215"/>
      <c r="AD58" s="216"/>
      <c r="AE58" s="216"/>
      <c r="AF58" s="216"/>
      <c r="AG58" s="216"/>
      <c r="AH58" s="216"/>
      <c r="AI58" s="216"/>
      <c r="AJ58" s="216"/>
      <c r="AK58" s="216"/>
      <c r="AL58" s="216"/>
      <c r="AM58" s="216"/>
      <c r="AN58" s="216"/>
      <c r="AO58" s="216"/>
      <c r="AP58" s="216"/>
      <c r="AQ58" s="216"/>
      <c r="AR58" s="216"/>
      <c r="AS58" s="216"/>
      <c r="AT58" s="216"/>
      <c r="AU58" s="216"/>
      <c r="AV58" s="216"/>
      <c r="AW58" s="216"/>
      <c r="AX58" s="216"/>
      <c r="AY58" s="216"/>
      <c r="AZ58" s="216"/>
      <c r="BA58" s="216"/>
      <c r="BB58" s="216"/>
      <c r="BC58" s="216"/>
      <c r="BD58" s="216"/>
      <c r="BE58" s="216"/>
      <c r="BF58" s="216"/>
      <c r="BG58" s="216"/>
    </row>
    <row r="59" spans="1:59" ht="14.25" thickTop="1" thickBot="1" x14ac:dyDescent="0.25">
      <c r="A59" s="194">
        <v>2</v>
      </c>
      <c r="B59" s="171" t="s">
        <v>130</v>
      </c>
      <c r="C59" s="171" t="s">
        <v>159</v>
      </c>
      <c r="D59" s="171"/>
      <c r="E59" s="194"/>
      <c r="F59" s="194"/>
      <c r="G59" s="194"/>
      <c r="H59" s="181" t="s">
        <v>559</v>
      </c>
      <c r="I59" s="208">
        <f>+I60+I61</f>
        <v>1448636896</v>
      </c>
      <c r="J59" s="208">
        <f>+J60+J61</f>
        <v>26341048</v>
      </c>
      <c r="K59" s="208">
        <f>+K60+K61</f>
        <v>19755786</v>
      </c>
      <c r="L59" s="208">
        <v>19755786</v>
      </c>
      <c r="M59" s="232">
        <f t="shared" si="27"/>
        <v>0</v>
      </c>
      <c r="N59" s="232">
        <f t="shared" si="27"/>
        <v>0</v>
      </c>
      <c r="O59" s="232">
        <f t="shared" si="27"/>
        <v>0</v>
      </c>
      <c r="P59" s="232">
        <f t="shared" si="27"/>
        <v>0</v>
      </c>
      <c r="Q59" s="232">
        <f t="shared" si="27"/>
        <v>0</v>
      </c>
      <c r="R59" s="232">
        <f t="shared" si="27"/>
        <v>0</v>
      </c>
      <c r="S59" s="232">
        <f t="shared" si="27"/>
        <v>0</v>
      </c>
      <c r="T59" s="232">
        <f t="shared" si="27"/>
        <v>0</v>
      </c>
      <c r="U59" s="232">
        <f t="shared" si="27"/>
        <v>0</v>
      </c>
      <c r="V59" s="232">
        <f t="shared" si="27"/>
        <v>0</v>
      </c>
      <c r="W59" s="232">
        <f t="shared" si="27"/>
        <v>0</v>
      </c>
      <c r="X59" s="232">
        <f t="shared" si="27"/>
        <v>0</v>
      </c>
      <c r="Y59" s="232"/>
      <c r="Z59" s="232"/>
      <c r="AA59" s="232"/>
      <c r="AB59" s="232"/>
      <c r="AC59" s="170"/>
    </row>
    <row r="60" spans="1:59" ht="14.25" thickTop="1" thickBot="1" x14ac:dyDescent="0.25">
      <c r="A60" s="174">
        <v>2</v>
      </c>
      <c r="B60" s="174" t="s">
        <v>130</v>
      </c>
      <c r="C60" s="174" t="s">
        <v>159</v>
      </c>
      <c r="D60" s="174" t="s">
        <v>93</v>
      </c>
      <c r="E60" s="175"/>
      <c r="F60" s="174"/>
      <c r="G60" s="174"/>
      <c r="H60" s="40" t="s">
        <v>560</v>
      </c>
      <c r="I60" s="209">
        <v>39666760</v>
      </c>
      <c r="J60" s="209">
        <v>11452628</v>
      </c>
      <c r="K60" s="225">
        <v>8589471</v>
      </c>
      <c r="L60" s="209">
        <v>8589471</v>
      </c>
      <c r="M60" s="225">
        <f t="shared" si="27"/>
        <v>0</v>
      </c>
      <c r="N60" s="225">
        <f t="shared" si="27"/>
        <v>0</v>
      </c>
      <c r="O60" s="225">
        <f t="shared" si="27"/>
        <v>0</v>
      </c>
      <c r="P60" s="225">
        <f t="shared" si="27"/>
        <v>0</v>
      </c>
      <c r="Q60" s="225">
        <f t="shared" si="27"/>
        <v>0</v>
      </c>
      <c r="R60" s="225">
        <f t="shared" si="27"/>
        <v>0</v>
      </c>
      <c r="S60" s="225">
        <f t="shared" si="27"/>
        <v>0</v>
      </c>
      <c r="T60" s="225">
        <f t="shared" si="27"/>
        <v>0</v>
      </c>
      <c r="U60" s="225">
        <f t="shared" si="27"/>
        <v>0</v>
      </c>
      <c r="V60" s="225">
        <f t="shared" si="27"/>
        <v>0</v>
      </c>
      <c r="W60" s="225">
        <f t="shared" si="27"/>
        <v>0</v>
      </c>
      <c r="X60" s="225">
        <f t="shared" si="27"/>
        <v>0</v>
      </c>
      <c r="Y60" s="225">
        <f t="shared" si="2"/>
        <v>39666760</v>
      </c>
      <c r="Z60" s="225">
        <f t="shared" si="2"/>
        <v>11452628</v>
      </c>
      <c r="AA60" s="225">
        <f t="shared" si="2"/>
        <v>8589471</v>
      </c>
      <c r="AB60" s="225">
        <f t="shared" si="2"/>
        <v>8589471</v>
      </c>
      <c r="AC60" s="170"/>
    </row>
    <row r="61" spans="1:59" ht="22.5" thickTop="1" thickBot="1" x14ac:dyDescent="0.25">
      <c r="A61" s="174">
        <v>2</v>
      </c>
      <c r="B61" s="174" t="s">
        <v>130</v>
      </c>
      <c r="C61" s="174" t="s">
        <v>159</v>
      </c>
      <c r="D61" s="183" t="s">
        <v>106</v>
      </c>
      <c r="E61" s="175"/>
      <c r="F61" s="175"/>
      <c r="G61" s="174"/>
      <c r="H61" s="40" t="s">
        <v>561</v>
      </c>
      <c r="I61" s="209">
        <v>1408970136</v>
      </c>
      <c r="J61" s="209">
        <v>14888420</v>
      </c>
      <c r="K61" s="233">
        <v>11166315</v>
      </c>
      <c r="L61" s="209">
        <v>11166315</v>
      </c>
      <c r="M61" s="225"/>
      <c r="N61" s="225"/>
      <c r="O61" s="225"/>
      <c r="P61" s="225"/>
      <c r="Q61" s="225"/>
      <c r="R61" s="225"/>
      <c r="S61" s="225"/>
      <c r="T61" s="225"/>
      <c r="U61" s="225"/>
      <c r="V61" s="225"/>
      <c r="W61" s="225"/>
      <c r="X61" s="225"/>
      <c r="Y61" s="225">
        <f t="shared" si="2"/>
        <v>1408970136</v>
      </c>
      <c r="Z61" s="225">
        <f t="shared" si="2"/>
        <v>14888420</v>
      </c>
      <c r="AA61" s="225">
        <f t="shared" si="2"/>
        <v>11166315</v>
      </c>
      <c r="AB61" s="225">
        <f t="shared" si="2"/>
        <v>11166315</v>
      </c>
      <c r="AC61" s="170"/>
    </row>
    <row r="62" spans="1:59" ht="14.25" thickTop="1" thickBot="1" x14ac:dyDescent="0.25">
      <c r="A62" s="194">
        <v>2</v>
      </c>
      <c r="B62" s="171" t="s">
        <v>130</v>
      </c>
      <c r="C62" s="171" t="s">
        <v>182</v>
      </c>
      <c r="D62" s="171"/>
      <c r="E62" s="194"/>
      <c r="F62" s="194"/>
      <c r="G62" s="194"/>
      <c r="H62" s="181" t="s">
        <v>562</v>
      </c>
      <c r="I62" s="208">
        <f>+I63+I64</f>
        <v>970505014</v>
      </c>
      <c r="J62" s="208">
        <f>+J63+J64</f>
        <v>77029886</v>
      </c>
      <c r="K62" s="208">
        <f>+K63+K64</f>
        <v>17940419</v>
      </c>
      <c r="L62" s="208">
        <v>17940419</v>
      </c>
      <c r="M62" s="232">
        <f t="shared" ref="M62:X64" si="28">+M63</f>
        <v>0</v>
      </c>
      <c r="N62" s="232">
        <f t="shared" si="28"/>
        <v>0</v>
      </c>
      <c r="O62" s="232">
        <f t="shared" si="28"/>
        <v>0</v>
      </c>
      <c r="P62" s="232">
        <f t="shared" si="28"/>
        <v>0</v>
      </c>
      <c r="Q62" s="232">
        <f t="shared" si="28"/>
        <v>0</v>
      </c>
      <c r="R62" s="232">
        <f t="shared" si="28"/>
        <v>0</v>
      </c>
      <c r="S62" s="232">
        <f t="shared" si="28"/>
        <v>0</v>
      </c>
      <c r="T62" s="232">
        <f t="shared" si="28"/>
        <v>0</v>
      </c>
      <c r="U62" s="232">
        <f t="shared" si="28"/>
        <v>0</v>
      </c>
      <c r="V62" s="232">
        <f t="shared" si="28"/>
        <v>0</v>
      </c>
      <c r="W62" s="232">
        <f t="shared" si="28"/>
        <v>0</v>
      </c>
      <c r="X62" s="232">
        <f t="shared" si="28"/>
        <v>0</v>
      </c>
      <c r="Y62" s="232">
        <f t="shared" si="2"/>
        <v>970505014</v>
      </c>
      <c r="Z62" s="232">
        <f t="shared" si="2"/>
        <v>77029886</v>
      </c>
      <c r="AA62" s="232">
        <f t="shared" si="2"/>
        <v>17940419</v>
      </c>
      <c r="AB62" s="232">
        <f t="shared" si="2"/>
        <v>17940419</v>
      </c>
      <c r="AC62" s="170"/>
    </row>
    <row r="63" spans="1:59" s="216" customFormat="1" ht="22.5" thickTop="1" thickBot="1" x14ac:dyDescent="0.25">
      <c r="A63" s="217">
        <v>2</v>
      </c>
      <c r="B63" s="217" t="s">
        <v>130</v>
      </c>
      <c r="C63" s="217" t="s">
        <v>182</v>
      </c>
      <c r="D63" s="174" t="s">
        <v>93</v>
      </c>
      <c r="E63" s="212"/>
      <c r="F63" s="212"/>
      <c r="G63" s="212"/>
      <c r="H63" s="213" t="s">
        <v>563</v>
      </c>
      <c r="I63" s="214">
        <v>12526525</v>
      </c>
      <c r="J63" s="214">
        <v>5268210</v>
      </c>
      <c r="K63" s="234">
        <v>0</v>
      </c>
      <c r="L63" s="214">
        <v>0</v>
      </c>
      <c r="M63" s="234">
        <f t="shared" si="28"/>
        <v>0</v>
      </c>
      <c r="N63" s="234">
        <f t="shared" si="28"/>
        <v>0</v>
      </c>
      <c r="O63" s="234">
        <f t="shared" si="28"/>
        <v>0</v>
      </c>
      <c r="P63" s="234">
        <f t="shared" si="28"/>
        <v>0</v>
      </c>
      <c r="Q63" s="234">
        <f t="shared" si="28"/>
        <v>0</v>
      </c>
      <c r="R63" s="234">
        <f t="shared" si="28"/>
        <v>0</v>
      </c>
      <c r="S63" s="234">
        <f t="shared" si="28"/>
        <v>0</v>
      </c>
      <c r="T63" s="234">
        <f t="shared" si="28"/>
        <v>0</v>
      </c>
      <c r="U63" s="234">
        <f t="shared" si="28"/>
        <v>0</v>
      </c>
      <c r="V63" s="234">
        <f t="shared" si="28"/>
        <v>0</v>
      </c>
      <c r="W63" s="234">
        <f t="shared" si="28"/>
        <v>0</v>
      </c>
      <c r="X63" s="234">
        <f t="shared" si="28"/>
        <v>0</v>
      </c>
      <c r="Y63" s="234"/>
      <c r="Z63" s="234"/>
      <c r="AA63" s="234"/>
      <c r="AB63" s="234"/>
      <c r="AC63" s="215"/>
    </row>
    <row r="64" spans="1:59" ht="22.5" thickTop="1" thickBot="1" x14ac:dyDescent="0.25">
      <c r="A64" s="174">
        <v>2</v>
      </c>
      <c r="B64" s="174" t="s">
        <v>130</v>
      </c>
      <c r="C64" s="176" t="s">
        <v>182</v>
      </c>
      <c r="D64" s="183" t="s">
        <v>106</v>
      </c>
      <c r="E64" s="175"/>
      <c r="F64" s="175"/>
      <c r="G64" s="174"/>
      <c r="H64" s="40" t="s">
        <v>564</v>
      </c>
      <c r="I64" s="209">
        <v>957978489</v>
      </c>
      <c r="J64" s="209">
        <v>71761676</v>
      </c>
      <c r="K64" s="235">
        <v>17940419</v>
      </c>
      <c r="L64" s="209">
        <v>17940419</v>
      </c>
      <c r="M64" s="225">
        <f t="shared" si="28"/>
        <v>0</v>
      </c>
      <c r="N64" s="225">
        <f t="shared" si="28"/>
        <v>0</v>
      </c>
      <c r="O64" s="225">
        <f t="shared" si="28"/>
        <v>0</v>
      </c>
      <c r="P64" s="225">
        <f t="shared" si="28"/>
        <v>0</v>
      </c>
      <c r="Q64" s="225">
        <f t="shared" si="28"/>
        <v>0</v>
      </c>
      <c r="R64" s="225">
        <f t="shared" si="28"/>
        <v>0</v>
      </c>
      <c r="S64" s="225">
        <f t="shared" si="28"/>
        <v>0</v>
      </c>
      <c r="T64" s="225">
        <f t="shared" si="28"/>
        <v>0</v>
      </c>
      <c r="U64" s="225">
        <f t="shared" si="28"/>
        <v>0</v>
      </c>
      <c r="V64" s="225">
        <f t="shared" si="28"/>
        <v>0</v>
      </c>
      <c r="W64" s="225">
        <f t="shared" si="28"/>
        <v>0</v>
      </c>
      <c r="X64" s="225">
        <f t="shared" si="28"/>
        <v>0</v>
      </c>
      <c r="Y64" s="225">
        <f t="shared" si="2"/>
        <v>957978489</v>
      </c>
      <c r="Z64" s="225">
        <f t="shared" si="2"/>
        <v>71761676</v>
      </c>
      <c r="AA64" s="225">
        <f t="shared" si="2"/>
        <v>17940419</v>
      </c>
      <c r="AB64" s="225">
        <f t="shared" si="2"/>
        <v>17940419</v>
      </c>
      <c r="AC64" s="170"/>
    </row>
    <row r="65" spans="1:29" ht="14.25" thickTop="1" thickBot="1" x14ac:dyDescent="0.25">
      <c r="A65" s="194">
        <v>2</v>
      </c>
      <c r="B65" s="171" t="s">
        <v>130</v>
      </c>
      <c r="C65" s="171" t="s">
        <v>186</v>
      </c>
      <c r="D65" s="171"/>
      <c r="E65" s="194"/>
      <c r="F65" s="194"/>
      <c r="G65" s="194"/>
      <c r="H65" s="181" t="s">
        <v>565</v>
      </c>
      <c r="I65" s="208">
        <f>+I66+I67</f>
        <v>756685098</v>
      </c>
      <c r="J65" s="208">
        <f>+J66+J67</f>
        <v>286387641</v>
      </c>
      <c r="K65" s="208">
        <f>+K66+K67</f>
        <v>154951719</v>
      </c>
      <c r="L65" s="208">
        <v>154951719</v>
      </c>
      <c r="M65" s="232"/>
      <c r="N65" s="232"/>
      <c r="O65" s="232"/>
      <c r="P65" s="232"/>
      <c r="Q65" s="232"/>
      <c r="R65" s="232"/>
      <c r="S65" s="232"/>
      <c r="T65" s="232"/>
      <c r="U65" s="232"/>
      <c r="V65" s="232"/>
      <c r="W65" s="232"/>
      <c r="X65" s="232"/>
      <c r="Y65" s="232">
        <f t="shared" si="2"/>
        <v>756685098</v>
      </c>
      <c r="Z65" s="232">
        <f t="shared" si="2"/>
        <v>286387641</v>
      </c>
      <c r="AA65" s="232">
        <f t="shared" si="2"/>
        <v>154951719</v>
      </c>
      <c r="AB65" s="232">
        <f t="shared" si="2"/>
        <v>154951719</v>
      </c>
      <c r="AC65" s="170"/>
    </row>
    <row r="66" spans="1:29" ht="14.25" thickTop="1" thickBot="1" x14ac:dyDescent="0.25">
      <c r="A66" s="174">
        <v>2</v>
      </c>
      <c r="B66" s="174" t="s">
        <v>130</v>
      </c>
      <c r="C66" s="217" t="s">
        <v>186</v>
      </c>
      <c r="D66" s="174" t="s">
        <v>93</v>
      </c>
      <c r="E66" s="175"/>
      <c r="F66" s="175"/>
      <c r="G66" s="175"/>
      <c r="H66" s="40" t="s">
        <v>566</v>
      </c>
      <c r="I66" s="209">
        <v>541685098</v>
      </c>
      <c r="J66" s="209">
        <v>234621753</v>
      </c>
      <c r="K66" s="225">
        <v>119849408</v>
      </c>
      <c r="L66" s="209">
        <v>119849408</v>
      </c>
      <c r="M66" s="225"/>
      <c r="N66" s="225"/>
      <c r="O66" s="225"/>
      <c r="P66" s="225"/>
      <c r="Q66" s="225"/>
      <c r="R66" s="225"/>
      <c r="S66" s="225"/>
      <c r="T66" s="225"/>
      <c r="U66" s="225"/>
      <c r="V66" s="225"/>
      <c r="W66" s="225"/>
      <c r="X66" s="225"/>
      <c r="Y66" s="225"/>
      <c r="Z66" s="225"/>
      <c r="AA66" s="225"/>
      <c r="AB66" s="225"/>
      <c r="AC66" s="170"/>
    </row>
    <row r="67" spans="1:29" ht="14.25" thickTop="1" thickBot="1" x14ac:dyDescent="0.25">
      <c r="A67" s="174">
        <v>2</v>
      </c>
      <c r="B67" s="174" t="s">
        <v>130</v>
      </c>
      <c r="C67" s="176" t="s">
        <v>186</v>
      </c>
      <c r="D67" s="183" t="s">
        <v>106</v>
      </c>
      <c r="E67" s="175"/>
      <c r="F67" s="175"/>
      <c r="G67" s="175"/>
      <c r="H67" s="40" t="s">
        <v>567</v>
      </c>
      <c r="I67" s="210">
        <v>215000000</v>
      </c>
      <c r="J67" s="210">
        <v>51765888</v>
      </c>
      <c r="K67" s="233">
        <v>35102311</v>
      </c>
      <c r="L67" s="210">
        <v>35102311</v>
      </c>
      <c r="M67" s="225"/>
      <c r="N67" s="225"/>
      <c r="O67" s="225"/>
      <c r="P67" s="225"/>
      <c r="Q67" s="225"/>
      <c r="R67" s="225"/>
      <c r="S67" s="225"/>
      <c r="T67" s="225"/>
      <c r="U67" s="225"/>
      <c r="V67" s="225"/>
      <c r="W67" s="225"/>
      <c r="X67" s="225"/>
      <c r="Y67" s="225"/>
      <c r="Z67" s="225"/>
      <c r="AA67" s="225"/>
      <c r="AB67" s="225"/>
      <c r="AC67" s="170"/>
    </row>
    <row r="68" spans="1:29" ht="14.25" thickTop="1" thickBot="1" x14ac:dyDescent="0.25">
      <c r="A68" s="194">
        <v>2</v>
      </c>
      <c r="B68" s="171" t="s">
        <v>130</v>
      </c>
      <c r="C68" s="171" t="s">
        <v>190</v>
      </c>
      <c r="D68" s="171"/>
      <c r="E68" s="194"/>
      <c r="F68" s="194"/>
      <c r="G68" s="194"/>
      <c r="H68" s="181" t="s">
        <v>568</v>
      </c>
      <c r="I68" s="208">
        <f>+I69</f>
        <v>2873657990</v>
      </c>
      <c r="J68" s="208">
        <f>+J69</f>
        <v>619530837</v>
      </c>
      <c r="K68" s="208">
        <f>+K69</f>
        <v>347306109</v>
      </c>
      <c r="L68" s="208">
        <v>343323793</v>
      </c>
      <c r="M68" s="232"/>
      <c r="N68" s="232"/>
      <c r="O68" s="232"/>
      <c r="P68" s="232"/>
      <c r="Q68" s="232"/>
      <c r="R68" s="232"/>
      <c r="S68" s="232"/>
      <c r="T68" s="232"/>
      <c r="U68" s="232"/>
      <c r="V68" s="232"/>
      <c r="W68" s="232"/>
      <c r="X68" s="232"/>
      <c r="Y68" s="232"/>
      <c r="Z68" s="232"/>
      <c r="AA68" s="232"/>
      <c r="AB68" s="232"/>
      <c r="AC68" s="170"/>
    </row>
    <row r="69" spans="1:29" ht="22.5" thickTop="1" thickBot="1" x14ac:dyDescent="0.25">
      <c r="A69" s="174">
        <v>2</v>
      </c>
      <c r="B69" s="174" t="s">
        <v>130</v>
      </c>
      <c r="C69" s="176" t="s">
        <v>190</v>
      </c>
      <c r="D69" s="174" t="s">
        <v>93</v>
      </c>
      <c r="E69" s="175"/>
      <c r="F69" s="175"/>
      <c r="G69" s="175"/>
      <c r="H69" s="40" t="s">
        <v>569</v>
      </c>
      <c r="I69" s="209">
        <v>2873657990</v>
      </c>
      <c r="J69" s="209">
        <v>619530837</v>
      </c>
      <c r="K69" s="235">
        <v>347306109</v>
      </c>
      <c r="L69" s="209">
        <v>343323793</v>
      </c>
      <c r="M69" s="225"/>
      <c r="N69" s="225"/>
      <c r="O69" s="225"/>
      <c r="P69" s="225"/>
      <c r="Q69" s="225"/>
      <c r="R69" s="225"/>
      <c r="S69" s="225"/>
      <c r="T69" s="225"/>
      <c r="U69" s="225"/>
      <c r="V69" s="225"/>
      <c r="W69" s="225"/>
      <c r="X69" s="225"/>
      <c r="Y69" s="225"/>
      <c r="Z69" s="225"/>
      <c r="AA69" s="225"/>
      <c r="AB69" s="225"/>
      <c r="AC69" s="170"/>
    </row>
    <row r="70" spans="1:29" ht="14.25" thickTop="1" thickBot="1" x14ac:dyDescent="0.25">
      <c r="A70" s="195"/>
      <c r="B70" s="195"/>
      <c r="C70" s="196"/>
      <c r="D70" s="196"/>
      <c r="E70" s="196"/>
      <c r="F70" s="196"/>
      <c r="G70" s="196"/>
      <c r="H70" s="197" t="s">
        <v>570</v>
      </c>
      <c r="I70" s="236">
        <f t="shared" ref="I70:X70" si="29">+I47+I37+I4</f>
        <v>29757802357</v>
      </c>
      <c r="J70" s="236">
        <f t="shared" si="29"/>
        <v>7636116375.2399998</v>
      </c>
      <c r="K70" s="236">
        <f t="shared" si="29"/>
        <v>5368744876.2399998</v>
      </c>
      <c r="L70" s="236">
        <f t="shared" si="29"/>
        <v>4802146853.2399998</v>
      </c>
      <c r="M70" s="236">
        <f t="shared" si="29"/>
        <v>2018929000</v>
      </c>
      <c r="N70" s="236">
        <f t="shared" si="29"/>
        <v>983427735</v>
      </c>
      <c r="O70" s="236">
        <f t="shared" si="29"/>
        <v>975696235</v>
      </c>
      <c r="P70" s="236">
        <f t="shared" si="29"/>
        <v>975696235</v>
      </c>
      <c r="Q70" s="236">
        <f t="shared" si="29"/>
        <v>0</v>
      </c>
      <c r="R70" s="236">
        <f t="shared" si="29"/>
        <v>0</v>
      </c>
      <c r="S70" s="236">
        <f t="shared" si="29"/>
        <v>0</v>
      </c>
      <c r="T70" s="236">
        <f t="shared" si="29"/>
        <v>0</v>
      </c>
      <c r="U70" s="236">
        <f t="shared" si="29"/>
        <v>0</v>
      </c>
      <c r="V70" s="236">
        <f t="shared" si="29"/>
        <v>0</v>
      </c>
      <c r="W70" s="236">
        <f t="shared" si="29"/>
        <v>0</v>
      </c>
      <c r="X70" s="236">
        <f t="shared" si="29"/>
        <v>0</v>
      </c>
      <c r="Y70" s="236">
        <f>+I70+M70+Q70+U70</f>
        <v>31776731357</v>
      </c>
      <c r="Z70" s="236">
        <f t="shared" si="2"/>
        <v>8619544110.2399998</v>
      </c>
      <c r="AA70" s="236">
        <f t="shared" si="2"/>
        <v>6344441111.2399998</v>
      </c>
      <c r="AB70" s="236">
        <f t="shared" si="2"/>
        <v>5777843088.2399998</v>
      </c>
      <c r="AC70" s="170"/>
    </row>
    <row r="71" spans="1:29" ht="13.5" thickTop="1" x14ac:dyDescent="0.2"/>
    <row r="72" spans="1:29" x14ac:dyDescent="0.2">
      <c r="Y72" s="205"/>
      <c r="Z72" s="205"/>
      <c r="AA72" s="221"/>
      <c r="AB72" s="205"/>
    </row>
    <row r="73" spans="1:29" x14ac:dyDescent="0.2">
      <c r="Z73" s="218"/>
      <c r="AA73" s="218"/>
      <c r="AB73" s="218"/>
    </row>
    <row r="74" spans="1:29" x14ac:dyDescent="0.2">
      <c r="Y74" s="206"/>
      <c r="Z74" s="218"/>
      <c r="AA74" s="218"/>
      <c r="AB74" s="218"/>
    </row>
    <row r="76" spans="1:29" x14ac:dyDescent="0.2">
      <c r="AA76" s="219"/>
    </row>
    <row r="77" spans="1:29" x14ac:dyDescent="0.2">
      <c r="K77" s="220"/>
    </row>
    <row r="79" spans="1:29" x14ac:dyDescent="0.2">
      <c r="K79" s="206"/>
    </row>
    <row r="80" spans="1:29" x14ac:dyDescent="0.2">
      <c r="AA80" s="206"/>
    </row>
  </sheetData>
  <mergeCells count="13">
    <mergeCell ref="F2:F3"/>
    <mergeCell ref="Y2:AB2"/>
    <mergeCell ref="G2:G3"/>
    <mergeCell ref="H2:H3"/>
    <mergeCell ref="I2:L2"/>
    <mergeCell ref="M2:P2"/>
    <mergeCell ref="Q2:T2"/>
    <mergeCell ref="U2:X2"/>
    <mergeCell ref="A2:A3"/>
    <mergeCell ref="B2:B3"/>
    <mergeCell ref="C2:C3"/>
    <mergeCell ref="D2:D3"/>
    <mergeCell ref="E2:E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N71"/>
  <sheetViews>
    <sheetView topLeftCell="A40" zoomScaleNormal="100" zoomScaleSheetLayoutView="100" workbookViewId="0">
      <selection activeCell="K51" sqref="K51"/>
    </sheetView>
  </sheetViews>
  <sheetFormatPr baseColWidth="10" defaultColWidth="10.85546875" defaultRowHeight="10.5" x14ac:dyDescent="0.15"/>
  <cols>
    <col min="1" max="1" width="36.140625" style="46" customWidth="1"/>
    <col min="2" max="2" width="15.28515625" style="46" customWidth="1"/>
    <col min="3" max="3" width="14.42578125" style="46" customWidth="1"/>
    <col min="4" max="4" width="13.5703125" style="46" customWidth="1"/>
    <col min="5" max="5" width="13.7109375" style="46" customWidth="1"/>
    <col min="6" max="6" width="14.85546875" style="46" customWidth="1"/>
    <col min="7" max="7" width="13.140625" style="46" customWidth="1"/>
    <col min="8" max="8" width="14.28515625" style="56" customWidth="1"/>
    <col min="9" max="9" width="15.28515625" style="56" customWidth="1"/>
    <col min="10" max="10" width="14.42578125" style="56" customWidth="1"/>
    <col min="11" max="11" width="16.5703125" style="33" bestFit="1" customWidth="1"/>
    <col min="12" max="12" width="13.7109375" style="33" bestFit="1" customWidth="1"/>
    <col min="13" max="13" width="12.7109375" style="33" bestFit="1" customWidth="1"/>
    <col min="14" max="14" width="16.5703125" style="33" bestFit="1" customWidth="1"/>
    <col min="15" max="16384" width="10.85546875" style="33"/>
  </cols>
  <sheetData>
    <row r="1" spans="1:14" x14ac:dyDescent="0.15">
      <c r="A1" s="392" t="s">
        <v>571</v>
      </c>
      <c r="B1" s="392"/>
      <c r="C1" s="392"/>
      <c r="D1" s="392"/>
      <c r="E1" s="392"/>
      <c r="F1" s="392"/>
      <c r="G1" s="392"/>
      <c r="H1" s="392"/>
      <c r="I1" s="392"/>
      <c r="J1" s="392"/>
    </row>
    <row r="2" spans="1:14" ht="12.95" customHeight="1" x14ac:dyDescent="0.15">
      <c r="A2" s="393" t="s">
        <v>572</v>
      </c>
      <c r="B2" s="393"/>
      <c r="C2" s="393"/>
      <c r="D2" s="393"/>
      <c r="E2" s="393"/>
      <c r="F2" s="393"/>
      <c r="G2" s="393"/>
      <c r="H2" s="393"/>
      <c r="I2" s="393"/>
      <c r="J2" s="393"/>
    </row>
    <row r="3" spans="1:14" ht="13.5" customHeight="1" x14ac:dyDescent="0.15">
      <c r="A3" s="393" t="s">
        <v>573</v>
      </c>
      <c r="B3" s="393"/>
      <c r="C3" s="393"/>
      <c r="D3" s="393"/>
      <c r="E3" s="393"/>
      <c r="F3" s="393"/>
      <c r="G3" s="393"/>
      <c r="H3" s="393"/>
      <c r="I3" s="393"/>
      <c r="J3" s="393"/>
    </row>
    <row r="4" spans="1:14" ht="12.95" customHeight="1" x14ac:dyDescent="0.15">
      <c r="A4" s="393" t="str">
        <f>+'Anexo 5.1 INGRESOS A DIC. 2019'!A4:D4</f>
        <v>RECURSOS VIGENCIA (AÑO):   2019         PERIODO:  A DICIEMBRE 31</v>
      </c>
      <c r="B4" s="393"/>
      <c r="C4" s="393"/>
      <c r="D4" s="393"/>
      <c r="E4" s="393"/>
      <c r="F4" s="393"/>
      <c r="G4" s="393"/>
      <c r="H4" s="393"/>
      <c r="I4" s="393"/>
      <c r="J4" s="393"/>
      <c r="K4" s="36"/>
    </row>
    <row r="5" spans="1:14" ht="18.95" customHeight="1" x14ac:dyDescent="0.15">
      <c r="A5" s="394" t="s">
        <v>77</v>
      </c>
      <c r="B5" s="394" t="s">
        <v>574</v>
      </c>
      <c r="C5" s="394"/>
      <c r="D5" s="394"/>
      <c r="E5" s="394" t="s">
        <v>575</v>
      </c>
      <c r="F5" s="395"/>
      <c r="G5" s="345"/>
      <c r="H5" s="394" t="s">
        <v>576</v>
      </c>
      <c r="I5" s="394"/>
      <c r="J5" s="395"/>
      <c r="K5" s="29"/>
    </row>
    <row r="6" spans="1:14" ht="31.5" x14ac:dyDescent="0.15">
      <c r="A6" s="394"/>
      <c r="B6" s="344" t="s">
        <v>577</v>
      </c>
      <c r="C6" s="344" t="s">
        <v>578</v>
      </c>
      <c r="D6" s="344" t="s">
        <v>579</v>
      </c>
      <c r="E6" s="344" t="s">
        <v>577</v>
      </c>
      <c r="F6" s="344" t="s">
        <v>578</v>
      </c>
      <c r="G6" s="344" t="s">
        <v>579</v>
      </c>
      <c r="H6" s="32" t="s">
        <v>577</v>
      </c>
      <c r="I6" s="32" t="s">
        <v>578</v>
      </c>
      <c r="J6" s="32" t="s">
        <v>579</v>
      </c>
      <c r="K6" s="29"/>
    </row>
    <row r="7" spans="1:14" ht="12" customHeight="1" x14ac:dyDescent="0.15">
      <c r="A7" s="41" t="s">
        <v>511</v>
      </c>
      <c r="B7" s="49">
        <v>6033445956</v>
      </c>
      <c r="C7" s="49">
        <v>5992948545.5</v>
      </c>
      <c r="D7" s="49">
        <v>5632951819</v>
      </c>
      <c r="E7" s="49">
        <v>2005852000</v>
      </c>
      <c r="F7" s="49">
        <v>2004203958</v>
      </c>
      <c r="G7" s="49">
        <v>2004203958</v>
      </c>
      <c r="H7" s="49">
        <f>SUM(B7+E7)</f>
        <v>8039297956</v>
      </c>
      <c r="I7" s="49">
        <f>+C7+F7</f>
        <v>7997152503.5</v>
      </c>
      <c r="J7" s="49">
        <f>+D7+G7</f>
        <v>7637155777</v>
      </c>
      <c r="K7" s="37"/>
      <c r="L7" s="34"/>
      <c r="M7" s="34"/>
      <c r="N7" s="34"/>
    </row>
    <row r="8" spans="1:14" ht="12.95" customHeight="1" x14ac:dyDescent="0.15">
      <c r="A8" s="41" t="s">
        <v>580</v>
      </c>
      <c r="B8" s="49">
        <f t="shared" ref="B8:G8" si="0">SUM(B9:B11)</f>
        <v>3120725906</v>
      </c>
      <c r="C8" s="49">
        <f t="shared" si="0"/>
        <v>2971525889.4200001</v>
      </c>
      <c r="D8" s="49">
        <f t="shared" si="0"/>
        <v>2621048290.4200001</v>
      </c>
      <c r="E8" s="49">
        <f t="shared" si="0"/>
        <v>63945000</v>
      </c>
      <c r="F8" s="49">
        <f t="shared" si="0"/>
        <v>63944999.5</v>
      </c>
      <c r="G8" s="49">
        <f t="shared" si="0"/>
        <v>63944999.5</v>
      </c>
      <c r="H8" s="49">
        <f>SUM(B8+E8)</f>
        <v>3184670906</v>
      </c>
      <c r="I8" s="49">
        <f>+C8+F8</f>
        <v>3035470888.9200001</v>
      </c>
      <c r="J8" s="49">
        <f>+D8+G8</f>
        <v>2684993289.9200001</v>
      </c>
      <c r="K8" s="36"/>
      <c r="L8" s="34"/>
      <c r="M8" s="34"/>
      <c r="N8" s="34"/>
    </row>
    <row r="9" spans="1:14" ht="12.95" customHeight="1" x14ac:dyDescent="0.15">
      <c r="A9" s="42" t="s">
        <v>581</v>
      </c>
      <c r="B9" s="50">
        <v>637438043</v>
      </c>
      <c r="C9" s="50">
        <v>620146088</v>
      </c>
      <c r="D9" s="50">
        <v>541966956</v>
      </c>
      <c r="E9" s="50">
        <v>0</v>
      </c>
      <c r="F9" s="50">
        <v>0</v>
      </c>
      <c r="G9" s="50">
        <v>0</v>
      </c>
      <c r="H9" s="50">
        <f t="shared" ref="H9:J11" si="1">+B9+E9</f>
        <v>637438043</v>
      </c>
      <c r="I9" s="50">
        <f t="shared" si="1"/>
        <v>620146088</v>
      </c>
      <c r="J9" s="50">
        <f t="shared" si="1"/>
        <v>541966956</v>
      </c>
      <c r="K9" s="29"/>
    </row>
    <row r="10" spans="1:14" ht="12.95" customHeight="1" x14ac:dyDescent="0.15">
      <c r="A10" s="42" t="s">
        <v>582</v>
      </c>
      <c r="B10" s="50">
        <v>2285287863</v>
      </c>
      <c r="C10" s="50">
        <v>2173265953.5</v>
      </c>
      <c r="D10" s="50">
        <v>1900967486.5</v>
      </c>
      <c r="E10" s="50">
        <v>63945000</v>
      </c>
      <c r="F10" s="50">
        <v>63944999.5</v>
      </c>
      <c r="G10" s="50">
        <v>63944999.5</v>
      </c>
      <c r="H10" s="50">
        <f t="shared" si="1"/>
        <v>2349232863</v>
      </c>
      <c r="I10" s="50">
        <f t="shared" si="1"/>
        <v>2237210953</v>
      </c>
      <c r="J10" s="50">
        <f t="shared" si="1"/>
        <v>1964912486</v>
      </c>
      <c r="K10" s="29"/>
    </row>
    <row r="11" spans="1:14" ht="12.95" customHeight="1" x14ac:dyDescent="0.15">
      <c r="A11" s="42" t="s">
        <v>583</v>
      </c>
      <c r="B11" s="50">
        <v>198000000</v>
      </c>
      <c r="C11" s="50">
        <v>178113847.91999999</v>
      </c>
      <c r="D11" s="50">
        <v>178113847.91999999</v>
      </c>
      <c r="E11" s="50"/>
      <c r="F11" s="50"/>
      <c r="G11" s="50"/>
      <c r="H11" s="50">
        <f t="shared" si="1"/>
        <v>198000000</v>
      </c>
      <c r="I11" s="50">
        <f t="shared" si="1"/>
        <v>178113847.91999999</v>
      </c>
      <c r="J11" s="50">
        <f t="shared" si="1"/>
        <v>178113847.91999999</v>
      </c>
      <c r="K11" s="29"/>
    </row>
    <row r="12" spans="1:14" ht="12.6" customHeight="1" x14ac:dyDescent="0.15">
      <c r="A12" s="41" t="s">
        <v>515</v>
      </c>
      <c r="B12" s="49">
        <f t="shared" ref="B12:G12" si="2">SUM(B13:B16)</f>
        <v>1830753743</v>
      </c>
      <c r="C12" s="49">
        <f t="shared" si="2"/>
        <v>1786596981</v>
      </c>
      <c r="D12" s="49">
        <f t="shared" si="2"/>
        <v>1786596981</v>
      </c>
      <c r="E12" s="49">
        <f t="shared" si="2"/>
        <v>5836000</v>
      </c>
      <c r="F12" s="49">
        <f t="shared" si="2"/>
        <v>5836000</v>
      </c>
      <c r="G12" s="49">
        <f t="shared" si="2"/>
        <v>5836000</v>
      </c>
      <c r="H12" s="49">
        <f>SUM(B12+E12)</f>
        <v>1836589743</v>
      </c>
      <c r="I12" s="49">
        <f>+C12+F12</f>
        <v>1792432981</v>
      </c>
      <c r="J12" s="49">
        <f>+D12+G12</f>
        <v>1792432981</v>
      </c>
      <c r="K12" s="29"/>
      <c r="L12" s="34"/>
      <c r="M12" s="34"/>
      <c r="N12" s="34"/>
    </row>
    <row r="13" spans="1:14" ht="12.6" customHeight="1" x14ac:dyDescent="0.15">
      <c r="A13" s="42" t="s">
        <v>584</v>
      </c>
      <c r="B13" s="50">
        <v>29164000</v>
      </c>
      <c r="C13" s="50">
        <v>29079600</v>
      </c>
      <c r="D13" s="50">
        <v>29079600</v>
      </c>
      <c r="E13" s="50">
        <v>5836000</v>
      </c>
      <c r="F13" s="50">
        <v>5836000</v>
      </c>
      <c r="G13" s="50">
        <v>5836000</v>
      </c>
      <c r="H13" s="50">
        <f t="shared" ref="H13:J16" si="3">+B13+E13</f>
        <v>35000000</v>
      </c>
      <c r="I13" s="50">
        <f t="shared" si="3"/>
        <v>34915600</v>
      </c>
      <c r="J13" s="50">
        <f t="shared" si="3"/>
        <v>34915600</v>
      </c>
      <c r="K13" s="29"/>
    </row>
    <row r="14" spans="1:14" ht="12.6" customHeight="1" x14ac:dyDescent="0.15">
      <c r="A14" s="42" t="s">
        <v>585</v>
      </c>
      <c r="B14" s="50">
        <v>1775817008</v>
      </c>
      <c r="C14" s="50">
        <v>1731744646</v>
      </c>
      <c r="D14" s="50">
        <v>1731744646</v>
      </c>
      <c r="E14" s="50"/>
      <c r="F14" s="50"/>
      <c r="G14" s="50"/>
      <c r="H14" s="50">
        <f t="shared" si="3"/>
        <v>1775817008</v>
      </c>
      <c r="I14" s="50">
        <f t="shared" si="3"/>
        <v>1731744646</v>
      </c>
      <c r="J14" s="50">
        <f t="shared" si="3"/>
        <v>1731744646</v>
      </c>
      <c r="K14" s="29"/>
    </row>
    <row r="15" spans="1:14" ht="12.6" customHeight="1" x14ac:dyDescent="0.15">
      <c r="A15" s="42" t="s">
        <v>586</v>
      </c>
      <c r="B15" s="50">
        <v>0</v>
      </c>
      <c r="C15" s="50">
        <v>0</v>
      </c>
      <c r="D15" s="50">
        <v>0</v>
      </c>
      <c r="E15" s="50"/>
      <c r="F15" s="50"/>
      <c r="G15" s="50"/>
      <c r="H15" s="50">
        <f t="shared" si="3"/>
        <v>0</v>
      </c>
      <c r="I15" s="50">
        <f t="shared" si="3"/>
        <v>0</v>
      </c>
      <c r="J15" s="50">
        <f t="shared" si="3"/>
        <v>0</v>
      </c>
      <c r="K15" s="29"/>
      <c r="L15" s="34"/>
    </row>
    <row r="16" spans="1:14" x14ac:dyDescent="0.15">
      <c r="A16" s="42" t="s">
        <v>587</v>
      </c>
      <c r="B16" s="50">
        <v>25772735</v>
      </c>
      <c r="C16" s="50">
        <v>25772735</v>
      </c>
      <c r="D16" s="50">
        <v>25772735</v>
      </c>
      <c r="E16" s="50"/>
      <c r="F16" s="50"/>
      <c r="G16" s="50"/>
      <c r="H16" s="50">
        <f t="shared" si="3"/>
        <v>25772735</v>
      </c>
      <c r="I16" s="50">
        <f t="shared" si="3"/>
        <v>25772735</v>
      </c>
      <c r="J16" s="50">
        <f t="shared" si="3"/>
        <v>25772735</v>
      </c>
      <c r="K16" s="29"/>
    </row>
    <row r="17" spans="1:14" ht="12.95" customHeight="1" x14ac:dyDescent="0.15">
      <c r="A17" s="41" t="s">
        <v>588</v>
      </c>
      <c r="B17" s="49">
        <f t="shared" ref="B17:G17" si="4">+B7+B8+B12</f>
        <v>10984925605</v>
      </c>
      <c r="C17" s="49">
        <f t="shared" si="4"/>
        <v>10751071415.92</v>
      </c>
      <c r="D17" s="49">
        <f t="shared" si="4"/>
        <v>10040597090.42</v>
      </c>
      <c r="E17" s="49">
        <f t="shared" si="4"/>
        <v>2075633000</v>
      </c>
      <c r="F17" s="49">
        <f t="shared" si="4"/>
        <v>2073984957.5</v>
      </c>
      <c r="G17" s="49">
        <f t="shared" si="4"/>
        <v>2073984957.5</v>
      </c>
      <c r="H17" s="49">
        <f>SUM(B17+E17)</f>
        <v>13060558605</v>
      </c>
      <c r="I17" s="49">
        <f>+C17+F17</f>
        <v>12825056373.42</v>
      </c>
      <c r="J17" s="49">
        <f>+D17+G17</f>
        <v>12114582047.92</v>
      </c>
      <c r="K17" s="29"/>
      <c r="L17" s="34"/>
      <c r="M17" s="34"/>
      <c r="N17" s="34"/>
    </row>
    <row r="18" spans="1:14" ht="6" customHeight="1" x14ac:dyDescent="0.15">
      <c r="A18" s="42"/>
      <c r="B18" s="50"/>
      <c r="C18" s="50"/>
      <c r="D18" s="50"/>
      <c r="E18" s="50"/>
      <c r="F18" s="50"/>
      <c r="G18" s="50"/>
      <c r="H18" s="49"/>
      <c r="I18" s="49"/>
      <c r="J18" s="49"/>
      <c r="K18" s="29"/>
      <c r="N18" s="29"/>
    </row>
    <row r="19" spans="1:14" ht="12.95" customHeight="1" x14ac:dyDescent="0.15">
      <c r="A19" s="41" t="s">
        <v>589</v>
      </c>
      <c r="B19" s="49"/>
      <c r="C19" s="49"/>
      <c r="D19" s="49"/>
      <c r="E19" s="49"/>
      <c r="F19" s="49"/>
      <c r="G19" s="49"/>
      <c r="H19" s="49"/>
      <c r="I19" s="49"/>
      <c r="J19" s="49"/>
      <c r="K19" s="29"/>
      <c r="N19" s="38"/>
    </row>
    <row r="20" spans="1:14" s="39" customFormat="1" ht="6.95" customHeight="1" x14ac:dyDescent="0.15">
      <c r="A20" s="43"/>
      <c r="B20" s="51"/>
      <c r="C20" s="51"/>
      <c r="D20" s="51"/>
      <c r="E20" s="51"/>
      <c r="F20" s="51"/>
      <c r="G20" s="51"/>
      <c r="H20" s="49"/>
      <c r="I20" s="49"/>
      <c r="J20" s="49"/>
    </row>
    <row r="21" spans="1:14" s="39" customFormat="1" ht="21.95" customHeight="1" x14ac:dyDescent="0.15">
      <c r="A21" s="44" t="s">
        <v>548</v>
      </c>
      <c r="B21" s="51">
        <f t="shared" ref="B21:G21" si="5">+B22</f>
        <v>8076493709</v>
      </c>
      <c r="C21" s="51">
        <f t="shared" si="5"/>
        <v>6386130175</v>
      </c>
      <c r="D21" s="51">
        <f t="shared" si="5"/>
        <v>4854153420</v>
      </c>
      <c r="E21" s="51">
        <f t="shared" si="5"/>
        <v>0</v>
      </c>
      <c r="F21" s="51">
        <f t="shared" si="5"/>
        <v>0</v>
      </c>
      <c r="G21" s="51">
        <f t="shared" si="5"/>
        <v>0</v>
      </c>
      <c r="H21" s="49">
        <f>SUM(B21+E21)</f>
        <v>8076493709</v>
      </c>
      <c r="I21" s="49">
        <f t="shared" ref="I21:J43" si="6">+C21+F21</f>
        <v>6386130175</v>
      </c>
      <c r="J21" s="49">
        <f t="shared" si="6"/>
        <v>4854153420</v>
      </c>
    </row>
    <row r="22" spans="1:14" ht="33.6" customHeight="1" x14ac:dyDescent="0.15">
      <c r="A22" s="40" t="s">
        <v>549</v>
      </c>
      <c r="B22" s="52">
        <v>8076493709</v>
      </c>
      <c r="C22" s="52">
        <v>6386130175</v>
      </c>
      <c r="D22" s="52">
        <v>4854153420</v>
      </c>
      <c r="E22" s="52"/>
      <c r="F22" s="52"/>
      <c r="G22" s="52"/>
      <c r="H22" s="50">
        <f>+B22+E22</f>
        <v>8076493709</v>
      </c>
      <c r="I22" s="50">
        <f>+C22+F22</f>
        <v>6386130175</v>
      </c>
      <c r="J22" s="50">
        <f>+D22+G22</f>
        <v>4854153420</v>
      </c>
    </row>
    <row r="23" spans="1:14" s="39" customFormat="1" ht="22.5" customHeight="1" x14ac:dyDescent="0.15">
      <c r="A23" s="44" t="s">
        <v>550</v>
      </c>
      <c r="B23" s="51">
        <f t="shared" ref="B23:G23" si="7">SUM(B24:B27)</f>
        <v>6911651729</v>
      </c>
      <c r="C23" s="51">
        <f t="shared" si="7"/>
        <v>6149530457</v>
      </c>
      <c r="D23" s="51">
        <f t="shared" si="7"/>
        <v>2327366475</v>
      </c>
      <c r="E23" s="51">
        <f t="shared" si="7"/>
        <v>0</v>
      </c>
      <c r="F23" s="51">
        <f t="shared" si="7"/>
        <v>0</v>
      </c>
      <c r="G23" s="51">
        <f t="shared" si="7"/>
        <v>0</v>
      </c>
      <c r="H23" s="49">
        <f>SUM(B23+E23)</f>
        <v>6911651729</v>
      </c>
      <c r="I23" s="49">
        <f t="shared" si="6"/>
        <v>6149530457</v>
      </c>
      <c r="J23" s="49">
        <f t="shared" si="6"/>
        <v>2327366475</v>
      </c>
    </row>
    <row r="24" spans="1:14" ht="32.450000000000003" customHeight="1" x14ac:dyDescent="0.15">
      <c r="A24" s="40" t="s">
        <v>551</v>
      </c>
      <c r="B24" s="52">
        <v>1227393768</v>
      </c>
      <c r="C24" s="52">
        <v>968838507</v>
      </c>
      <c r="D24" s="52">
        <v>496043906</v>
      </c>
      <c r="E24" s="52">
        <v>0</v>
      </c>
      <c r="F24" s="52">
        <v>0</v>
      </c>
      <c r="G24" s="52">
        <v>0</v>
      </c>
      <c r="H24" s="50">
        <f>+B24+E24</f>
        <v>1227393768</v>
      </c>
      <c r="I24" s="50">
        <f t="shared" si="6"/>
        <v>968838507</v>
      </c>
      <c r="J24" s="50">
        <f t="shared" si="6"/>
        <v>496043906</v>
      </c>
    </row>
    <row r="25" spans="1:14" ht="38.450000000000003" customHeight="1" x14ac:dyDescent="0.15">
      <c r="A25" s="40" t="s">
        <v>552</v>
      </c>
      <c r="B25" s="52">
        <v>2422268616</v>
      </c>
      <c r="C25" s="52">
        <v>2323202103</v>
      </c>
      <c r="D25" s="52">
        <v>998962999</v>
      </c>
      <c r="E25" s="52">
        <v>0</v>
      </c>
      <c r="F25" s="52">
        <v>0</v>
      </c>
      <c r="G25" s="52">
        <v>0</v>
      </c>
      <c r="H25" s="50">
        <f>+B25+E25</f>
        <v>2422268616</v>
      </c>
      <c r="I25" s="50">
        <f t="shared" si="6"/>
        <v>2323202103</v>
      </c>
      <c r="J25" s="50">
        <f t="shared" si="6"/>
        <v>998962999</v>
      </c>
    </row>
    <row r="26" spans="1:14" ht="29.45" customHeight="1" x14ac:dyDescent="0.15">
      <c r="A26" s="40" t="s">
        <v>553</v>
      </c>
      <c r="B26" s="52">
        <v>2806803091</v>
      </c>
      <c r="C26" s="52">
        <v>2402303593</v>
      </c>
      <c r="D26" s="52">
        <v>816520423</v>
      </c>
      <c r="E26" s="52"/>
      <c r="F26" s="52"/>
      <c r="G26" s="52"/>
      <c r="H26" s="50">
        <f>+B26+E26</f>
        <v>2806803091</v>
      </c>
      <c r="I26" s="50">
        <f t="shared" si="6"/>
        <v>2402303593</v>
      </c>
      <c r="J26" s="50">
        <f t="shared" si="6"/>
        <v>816520423</v>
      </c>
    </row>
    <row r="27" spans="1:14" ht="29.45" customHeight="1" x14ac:dyDescent="0.15">
      <c r="A27" s="40" t="s">
        <v>554</v>
      </c>
      <c r="B27" s="52">
        <v>455186254</v>
      </c>
      <c r="C27" s="52">
        <v>455186254</v>
      </c>
      <c r="D27" s="52">
        <v>15839147</v>
      </c>
      <c r="E27" s="52"/>
      <c r="F27" s="52"/>
      <c r="G27" s="52"/>
      <c r="H27" s="50">
        <f>+B27+E27</f>
        <v>455186254</v>
      </c>
      <c r="I27" s="50">
        <f t="shared" si="6"/>
        <v>455186254</v>
      </c>
      <c r="J27" s="50">
        <f t="shared" si="6"/>
        <v>15839147</v>
      </c>
    </row>
    <row r="28" spans="1:14" s="39" customFormat="1" ht="24.6" customHeight="1" x14ac:dyDescent="0.15">
      <c r="A28" s="44" t="s">
        <v>555</v>
      </c>
      <c r="B28" s="51">
        <f t="shared" ref="B28:G28" si="8">+B29</f>
        <v>6629613453</v>
      </c>
      <c r="C28" s="51">
        <f t="shared" si="8"/>
        <v>6272632799</v>
      </c>
      <c r="D28" s="51">
        <f t="shared" si="8"/>
        <v>4087211850</v>
      </c>
      <c r="E28" s="51">
        <f t="shared" si="8"/>
        <v>0</v>
      </c>
      <c r="F28" s="51">
        <f t="shared" si="8"/>
        <v>0</v>
      </c>
      <c r="G28" s="51">
        <f t="shared" si="8"/>
        <v>0</v>
      </c>
      <c r="H28" s="49">
        <f>SUM(B28+E28)</f>
        <v>6629613453</v>
      </c>
      <c r="I28" s="49">
        <f t="shared" si="6"/>
        <v>6272632799</v>
      </c>
      <c r="J28" s="49">
        <f t="shared" si="6"/>
        <v>4087211850</v>
      </c>
    </row>
    <row r="29" spans="1:14" ht="27.6" customHeight="1" x14ac:dyDescent="0.15">
      <c r="A29" s="40" t="s">
        <v>556</v>
      </c>
      <c r="B29" s="52">
        <v>6629613453</v>
      </c>
      <c r="C29" s="52">
        <v>6272632799</v>
      </c>
      <c r="D29" s="52">
        <v>4087211850</v>
      </c>
      <c r="E29" s="52">
        <v>0</v>
      </c>
      <c r="F29" s="52"/>
      <c r="G29" s="52"/>
      <c r="H29" s="50">
        <f>+B29+E29</f>
        <v>6629613453</v>
      </c>
      <c r="I29" s="50">
        <f>+C29+F29</f>
        <v>6272632799</v>
      </c>
      <c r="J29" s="50">
        <f>+D29+G29</f>
        <v>4087211850</v>
      </c>
    </row>
    <row r="30" spans="1:14" s="39" customFormat="1" ht="34.5" customHeight="1" x14ac:dyDescent="0.15">
      <c r="A30" s="44" t="s">
        <v>557</v>
      </c>
      <c r="B30" s="51">
        <f>SUM(B31)</f>
        <v>1641318209</v>
      </c>
      <c r="C30" s="51">
        <f>SUM(C31)</f>
        <v>1464578257</v>
      </c>
      <c r="D30" s="51">
        <f>SUM(D31)</f>
        <v>707421428</v>
      </c>
      <c r="E30" s="51">
        <v>0</v>
      </c>
      <c r="F30" s="51">
        <f>SUM(F31)</f>
        <v>0</v>
      </c>
      <c r="G30" s="51">
        <f>SUM(G31)</f>
        <v>0</v>
      </c>
      <c r="H30" s="49">
        <f>SUM(B30+E30)</f>
        <v>1641318209</v>
      </c>
      <c r="I30" s="49">
        <f t="shared" si="6"/>
        <v>1464578257</v>
      </c>
      <c r="J30" s="49">
        <f t="shared" si="6"/>
        <v>707421428</v>
      </c>
    </row>
    <row r="31" spans="1:14" ht="35.1" customHeight="1" x14ac:dyDescent="0.15">
      <c r="A31" s="40" t="s">
        <v>558</v>
      </c>
      <c r="B31" s="52">
        <v>1641318209</v>
      </c>
      <c r="C31" s="52">
        <v>1464578257</v>
      </c>
      <c r="D31" s="52">
        <v>707421428</v>
      </c>
      <c r="E31" s="52">
        <v>0</v>
      </c>
      <c r="F31" s="52"/>
      <c r="G31" s="52"/>
      <c r="H31" s="50">
        <f>+B31+E31</f>
        <v>1641318209</v>
      </c>
      <c r="I31" s="50">
        <f>+C31+F31</f>
        <v>1464578257</v>
      </c>
      <c r="J31" s="50">
        <f>+D31+G31</f>
        <v>707421428</v>
      </c>
    </row>
    <row r="32" spans="1:14" s="39" customFormat="1" ht="18.600000000000001" customHeight="1" x14ac:dyDescent="0.15">
      <c r="A32" s="44" t="s">
        <v>559</v>
      </c>
      <c r="B32" s="51">
        <f t="shared" ref="B32:G32" si="9">+B33+B34</f>
        <v>2957516153</v>
      </c>
      <c r="C32" s="51">
        <f t="shared" si="9"/>
        <v>2808266325</v>
      </c>
      <c r="D32" s="51">
        <f t="shared" si="9"/>
        <v>965016966.18000007</v>
      </c>
      <c r="E32" s="51">
        <f t="shared" si="9"/>
        <v>0</v>
      </c>
      <c r="F32" s="51">
        <f t="shared" si="9"/>
        <v>0</v>
      </c>
      <c r="G32" s="51">
        <f t="shared" si="9"/>
        <v>0</v>
      </c>
      <c r="H32" s="49">
        <f>SUM(B32+E32)</f>
        <v>2957516153</v>
      </c>
      <c r="I32" s="49">
        <f t="shared" si="6"/>
        <v>2808266325</v>
      </c>
      <c r="J32" s="49">
        <f t="shared" si="6"/>
        <v>965016966.18000007</v>
      </c>
    </row>
    <row r="33" spans="1:10" ht="26.45" customHeight="1" x14ac:dyDescent="0.15">
      <c r="A33" s="40" t="s">
        <v>560</v>
      </c>
      <c r="B33" s="52">
        <v>1458581980</v>
      </c>
      <c r="C33" s="52">
        <v>1322633470</v>
      </c>
      <c r="D33" s="52">
        <v>557716940</v>
      </c>
      <c r="E33" s="52"/>
      <c r="F33" s="52"/>
      <c r="G33" s="52"/>
      <c r="H33" s="50">
        <f>+B33+E33</f>
        <v>1458581980</v>
      </c>
      <c r="I33" s="50">
        <f t="shared" si="6"/>
        <v>1322633470</v>
      </c>
      <c r="J33" s="50">
        <f t="shared" si="6"/>
        <v>557716940</v>
      </c>
    </row>
    <row r="34" spans="1:10" ht="38.1" customHeight="1" x14ac:dyDescent="0.15">
      <c r="A34" s="40" t="s">
        <v>561</v>
      </c>
      <c r="B34" s="52">
        <v>1498934173</v>
      </c>
      <c r="C34" s="52">
        <v>1485632855</v>
      </c>
      <c r="D34" s="52">
        <v>407300026.18000001</v>
      </c>
      <c r="E34" s="52"/>
      <c r="F34" s="52"/>
      <c r="G34" s="52"/>
      <c r="H34" s="50">
        <f>+B34+E34</f>
        <v>1498934173</v>
      </c>
      <c r="I34" s="50">
        <f t="shared" si="6"/>
        <v>1485632855</v>
      </c>
      <c r="J34" s="50">
        <f t="shared" si="6"/>
        <v>407300026.18000001</v>
      </c>
    </row>
    <row r="35" spans="1:10" ht="21" x14ac:dyDescent="0.15">
      <c r="A35" s="44" t="s">
        <v>562</v>
      </c>
      <c r="B35" s="51">
        <f t="shared" ref="B35:G35" si="10">SUM(B36:B37)</f>
        <v>1540288447</v>
      </c>
      <c r="C35" s="51">
        <f t="shared" si="10"/>
        <v>1131092402</v>
      </c>
      <c r="D35" s="51">
        <f t="shared" si="10"/>
        <v>1020334575</v>
      </c>
      <c r="E35" s="51">
        <f t="shared" si="10"/>
        <v>0</v>
      </c>
      <c r="F35" s="51">
        <f t="shared" si="10"/>
        <v>0</v>
      </c>
      <c r="G35" s="51">
        <f t="shared" si="10"/>
        <v>0</v>
      </c>
      <c r="H35" s="49">
        <f>SUM(B35+E35)</f>
        <v>1540288447</v>
      </c>
      <c r="I35" s="49">
        <f t="shared" si="6"/>
        <v>1131092402</v>
      </c>
      <c r="J35" s="49">
        <f t="shared" si="6"/>
        <v>1020334575</v>
      </c>
    </row>
    <row r="36" spans="1:10" ht="32.450000000000003" customHeight="1" x14ac:dyDescent="0.15">
      <c r="A36" s="40" t="s">
        <v>563</v>
      </c>
      <c r="B36" s="52">
        <v>10737024</v>
      </c>
      <c r="C36" s="52">
        <v>10729024</v>
      </c>
      <c r="D36" s="52">
        <v>10729024</v>
      </c>
      <c r="E36" s="51">
        <v>0</v>
      </c>
      <c r="F36" s="51">
        <v>0</v>
      </c>
      <c r="G36" s="51">
        <v>0</v>
      </c>
      <c r="H36" s="50">
        <f>+B36+E36</f>
        <v>10737024</v>
      </c>
      <c r="I36" s="50">
        <f t="shared" si="6"/>
        <v>10729024</v>
      </c>
      <c r="J36" s="50">
        <f t="shared" si="6"/>
        <v>10729024</v>
      </c>
    </row>
    <row r="37" spans="1:10" ht="38.1" customHeight="1" x14ac:dyDescent="0.15">
      <c r="A37" s="40" t="s">
        <v>564</v>
      </c>
      <c r="B37" s="52">
        <v>1529551423</v>
      </c>
      <c r="C37" s="52">
        <v>1120363378</v>
      </c>
      <c r="D37" s="52">
        <v>1009605551</v>
      </c>
      <c r="E37" s="52">
        <v>0</v>
      </c>
      <c r="F37" s="52">
        <v>0</v>
      </c>
      <c r="G37" s="52">
        <v>0</v>
      </c>
      <c r="H37" s="50">
        <f>+B37+E37</f>
        <v>1529551423</v>
      </c>
      <c r="I37" s="50">
        <f t="shared" si="6"/>
        <v>1120363378</v>
      </c>
      <c r="J37" s="50">
        <f t="shared" si="6"/>
        <v>1009605551</v>
      </c>
    </row>
    <row r="38" spans="1:10" ht="21" x14ac:dyDescent="0.15">
      <c r="A38" s="44" t="s">
        <v>565</v>
      </c>
      <c r="B38" s="51">
        <f t="shared" ref="B38:G38" si="11">SUM(B39:B40)</f>
        <v>1256226858</v>
      </c>
      <c r="C38" s="51">
        <f t="shared" si="11"/>
        <v>1242954777</v>
      </c>
      <c r="D38" s="51">
        <f t="shared" si="11"/>
        <v>1054341230</v>
      </c>
      <c r="E38" s="51">
        <f t="shared" si="11"/>
        <v>0</v>
      </c>
      <c r="F38" s="51">
        <f t="shared" si="11"/>
        <v>0</v>
      </c>
      <c r="G38" s="51">
        <f t="shared" si="11"/>
        <v>0</v>
      </c>
      <c r="H38" s="49">
        <f>SUM(B38+E38)</f>
        <v>1256226858</v>
      </c>
      <c r="I38" s="49">
        <f t="shared" si="6"/>
        <v>1242954777</v>
      </c>
      <c r="J38" s="49">
        <f t="shared" si="6"/>
        <v>1054341230</v>
      </c>
    </row>
    <row r="39" spans="1:10" ht="24.6" customHeight="1" x14ac:dyDescent="0.15">
      <c r="A39" s="40" t="s">
        <v>566</v>
      </c>
      <c r="B39" s="52">
        <v>1098699092</v>
      </c>
      <c r="C39" s="52">
        <v>1086624911</v>
      </c>
      <c r="D39" s="52">
        <v>917803878</v>
      </c>
      <c r="E39" s="52">
        <v>0</v>
      </c>
      <c r="F39" s="52"/>
      <c r="G39" s="52">
        <v>0</v>
      </c>
      <c r="H39" s="50">
        <f t="shared" ref="H39:J40" si="12">+B39+E39</f>
        <v>1098699092</v>
      </c>
      <c r="I39" s="50">
        <f t="shared" si="12"/>
        <v>1086624911</v>
      </c>
      <c r="J39" s="50">
        <f t="shared" si="12"/>
        <v>917803878</v>
      </c>
    </row>
    <row r="40" spans="1:10" ht="27.6" customHeight="1" x14ac:dyDescent="0.15">
      <c r="A40" s="40" t="s">
        <v>567</v>
      </c>
      <c r="B40" s="92">
        <v>157527766</v>
      </c>
      <c r="C40" s="92">
        <v>156329866</v>
      </c>
      <c r="D40" s="92">
        <v>136537352</v>
      </c>
      <c r="E40" s="52">
        <v>0</v>
      </c>
      <c r="F40" s="52">
        <v>0</v>
      </c>
      <c r="G40" s="52">
        <v>0</v>
      </c>
      <c r="H40" s="50">
        <f t="shared" si="12"/>
        <v>157527766</v>
      </c>
      <c r="I40" s="50">
        <f t="shared" si="12"/>
        <v>156329866</v>
      </c>
      <c r="J40" s="50">
        <f t="shared" si="12"/>
        <v>136537352</v>
      </c>
    </row>
    <row r="41" spans="1:10" ht="25.5" customHeight="1" x14ac:dyDescent="0.15">
      <c r="A41" s="44" t="s">
        <v>568</v>
      </c>
      <c r="B41" s="51">
        <f t="shared" ref="B41:G41" si="13">SUM(B42)</f>
        <v>4037720338</v>
      </c>
      <c r="C41" s="51">
        <f t="shared" si="13"/>
        <v>3968150225</v>
      </c>
      <c r="D41" s="51">
        <f t="shared" si="13"/>
        <v>3602628863</v>
      </c>
      <c r="E41" s="51">
        <f t="shared" si="13"/>
        <v>0</v>
      </c>
      <c r="F41" s="51">
        <f t="shared" si="13"/>
        <v>0</v>
      </c>
      <c r="G41" s="51">
        <f t="shared" si="13"/>
        <v>0</v>
      </c>
      <c r="H41" s="49">
        <f>SUM(B41+E41)</f>
        <v>4037720338</v>
      </c>
      <c r="I41" s="49">
        <f t="shared" si="6"/>
        <v>3968150225</v>
      </c>
      <c r="J41" s="49">
        <f t="shared" si="6"/>
        <v>3602628863</v>
      </c>
    </row>
    <row r="42" spans="1:10" ht="34.5" customHeight="1" x14ac:dyDescent="0.15">
      <c r="A42" s="40" t="s">
        <v>569</v>
      </c>
      <c r="B42" s="52">
        <v>4037720338</v>
      </c>
      <c r="C42" s="52">
        <v>3968150225</v>
      </c>
      <c r="D42" s="52">
        <v>3602628863</v>
      </c>
      <c r="E42" s="52">
        <v>0</v>
      </c>
      <c r="F42" s="52">
        <v>0</v>
      </c>
      <c r="G42" s="52">
        <v>0</v>
      </c>
      <c r="H42" s="50">
        <f>+B42+E42</f>
        <v>4037720338</v>
      </c>
      <c r="I42" s="50">
        <f>+C42+F42</f>
        <v>3968150225</v>
      </c>
      <c r="J42" s="50">
        <f>+D42+G42</f>
        <v>3602628863</v>
      </c>
    </row>
    <row r="43" spans="1:10" s="48" customFormat="1" ht="16.5" customHeight="1" x14ac:dyDescent="0.15">
      <c r="A43" s="47" t="s">
        <v>590</v>
      </c>
      <c r="B43" s="53">
        <f>+B21+B23+B28+B30+B32+B35+B38+B41</f>
        <v>33050828896</v>
      </c>
      <c r="C43" s="53">
        <f>+C21+C23+C28+C30+C32+C35+C38+C41</f>
        <v>29423335417</v>
      </c>
      <c r="D43" s="53">
        <f>+D21+D23+D28+D30+D32+D35+D38+D41</f>
        <v>18618474807.18</v>
      </c>
      <c r="E43" s="53">
        <v>0</v>
      </c>
      <c r="F43" s="53">
        <f>+F21+F23+F28+F30+F32+F35+F38+F41</f>
        <v>0</v>
      </c>
      <c r="G43" s="53">
        <f>+G21+G23+G28+G30+G32+G35+G38+G41</f>
        <v>0</v>
      </c>
      <c r="H43" s="60">
        <f>SUM(B43+E43)</f>
        <v>33050828896</v>
      </c>
      <c r="I43" s="60">
        <f t="shared" si="6"/>
        <v>29423335417</v>
      </c>
      <c r="J43" s="60">
        <f t="shared" si="6"/>
        <v>18618474807.18</v>
      </c>
    </row>
    <row r="44" spans="1:10" ht="19.5" customHeight="1" x14ac:dyDescent="0.15">
      <c r="A44" s="89" t="s">
        <v>591</v>
      </c>
      <c r="B44" s="90">
        <f t="shared" ref="B44:J44" si="14">+B17+B43</f>
        <v>44035754501</v>
      </c>
      <c r="C44" s="90">
        <f t="shared" si="14"/>
        <v>40174406832.919998</v>
      </c>
      <c r="D44" s="90">
        <f t="shared" si="14"/>
        <v>28659071897.599998</v>
      </c>
      <c r="E44" s="90">
        <f t="shared" si="14"/>
        <v>2075633000</v>
      </c>
      <c r="F44" s="90">
        <f t="shared" si="14"/>
        <v>2073984957.5</v>
      </c>
      <c r="G44" s="90">
        <f t="shared" si="14"/>
        <v>2073984957.5</v>
      </c>
      <c r="H44" s="90">
        <f t="shared" si="14"/>
        <v>46111387501</v>
      </c>
      <c r="I44" s="90">
        <f t="shared" si="14"/>
        <v>42248391790.419998</v>
      </c>
      <c r="J44" s="90">
        <f t="shared" si="14"/>
        <v>30733056855.099998</v>
      </c>
    </row>
    <row r="45" spans="1:10" ht="9.75" customHeight="1" x14ac:dyDescent="0.15">
      <c r="A45" s="85"/>
      <c r="B45" s="88"/>
      <c r="C45" s="88"/>
      <c r="D45" s="88"/>
      <c r="E45" s="88"/>
      <c r="F45" s="88"/>
      <c r="G45" s="88"/>
      <c r="H45" s="88"/>
      <c r="I45" s="88"/>
      <c r="J45" s="88"/>
    </row>
    <row r="46" spans="1:10" ht="19.5" customHeight="1" x14ac:dyDescent="0.15">
      <c r="A46" s="72" t="s">
        <v>50</v>
      </c>
      <c r="B46" s="73"/>
      <c r="C46" s="73"/>
      <c r="D46" s="73"/>
      <c r="E46" s="73">
        <v>6183302106.3900003</v>
      </c>
      <c r="F46" s="73">
        <v>6165899096.6599998</v>
      </c>
      <c r="G46" s="73">
        <v>2827866143</v>
      </c>
      <c r="H46" s="73">
        <f>+B46+E46</f>
        <v>6183302106.3900003</v>
      </c>
      <c r="I46" s="73">
        <f>+C46+F46</f>
        <v>6165899096.6599998</v>
      </c>
      <c r="J46" s="73">
        <f>+D46+G46</f>
        <v>2827866143</v>
      </c>
    </row>
    <row r="47" spans="1:10" ht="19.5" customHeight="1" x14ac:dyDescent="0.15">
      <c r="A47" s="389" t="s">
        <v>592</v>
      </c>
      <c r="B47" s="390"/>
      <c r="C47" s="390"/>
      <c r="D47" s="390"/>
      <c r="E47" s="390"/>
      <c r="F47" s="390"/>
      <c r="G47" s="390"/>
      <c r="H47" s="390"/>
      <c r="I47" s="390"/>
      <c r="J47" s="390"/>
    </row>
    <row r="48" spans="1:10" ht="15.6" customHeight="1" x14ac:dyDescent="0.15">
      <c r="A48" s="93" t="str">
        <f>+'Anexo 5.1 INGRESOS A DIC. 2019'!A56</f>
        <v>Elaboró: Diani Barrios Tibaduiza/Profesional Universitario</v>
      </c>
    </row>
    <row r="49" spans="1:12" ht="21" customHeight="1" x14ac:dyDescent="0.15">
      <c r="A49" s="45"/>
      <c r="B49" s="54"/>
      <c r="C49" s="54"/>
      <c r="D49" s="54"/>
      <c r="E49" s="54"/>
      <c r="F49" s="54"/>
      <c r="G49" s="54"/>
      <c r="H49" s="54"/>
      <c r="I49" s="54"/>
      <c r="J49" s="54"/>
    </row>
    <row r="50" spans="1:12" ht="18" customHeight="1" x14ac:dyDescent="0.15">
      <c r="A50" s="343" t="str">
        <f>+'Anexo 5.1 INGRESOS A DIC. 2019'!B61</f>
        <v>LUZ DARY LEAL ABRIL</v>
      </c>
      <c r="B50" s="55"/>
      <c r="G50" s="391" t="str">
        <f>+'Anexo 5.1 INGRESOS A DIC. 2019'!D61</f>
        <v>JENNY PATRICIA GUTIERREZ MONTES</v>
      </c>
      <c r="H50" s="391"/>
      <c r="I50" s="391"/>
      <c r="J50" s="46"/>
    </row>
    <row r="51" spans="1:12" x14ac:dyDescent="0.15">
      <c r="A51" s="342" t="s">
        <v>58</v>
      </c>
      <c r="B51" s="55"/>
      <c r="G51" s="396" t="s">
        <v>59</v>
      </c>
      <c r="H51" s="396"/>
      <c r="I51" s="396"/>
      <c r="J51" s="46"/>
    </row>
    <row r="52" spans="1:12" ht="15.6" customHeight="1" x14ac:dyDescent="0.15">
      <c r="B52" s="391" t="str">
        <f>+'Anexo 5.1 INGRESOS A DIC. 2019'!B58:D58</f>
        <v>DOLIA JENNY GAMEZ CALA</v>
      </c>
      <c r="C52" s="391"/>
      <c r="D52" s="391"/>
      <c r="E52" s="391"/>
      <c r="F52" s="391"/>
    </row>
    <row r="53" spans="1:12" x14ac:dyDescent="0.15">
      <c r="C53" s="388" t="s">
        <v>54</v>
      </c>
      <c r="D53" s="388"/>
      <c r="E53" s="388"/>
      <c r="F53" s="58"/>
      <c r="G53" s="58"/>
      <c r="H53" s="59"/>
      <c r="I53" s="59"/>
      <c r="J53" s="59"/>
      <c r="K53" s="36"/>
      <c r="L53" s="36"/>
    </row>
    <row r="54" spans="1:12" x14ac:dyDescent="0.15">
      <c r="B54" s="56"/>
      <c r="C54" s="56"/>
      <c r="D54" s="56"/>
      <c r="E54" s="56"/>
      <c r="F54" s="59"/>
      <c r="G54" s="59"/>
      <c r="H54" s="35"/>
      <c r="I54" s="35"/>
      <c r="J54" s="35"/>
      <c r="K54" s="35"/>
      <c r="L54" s="36"/>
    </row>
    <row r="55" spans="1:12" x14ac:dyDescent="0.15">
      <c r="B55" s="56"/>
      <c r="F55" s="58"/>
      <c r="G55" s="58"/>
      <c r="H55" s="59"/>
      <c r="I55" s="59"/>
      <c r="J55" s="59"/>
      <c r="K55" s="36"/>
      <c r="L55" s="36"/>
    </row>
    <row r="56" spans="1:12" x14ac:dyDescent="0.15">
      <c r="B56" s="57"/>
      <c r="C56" s="57"/>
      <c r="D56" s="57"/>
      <c r="E56" s="57"/>
      <c r="F56" s="58"/>
      <c r="G56" s="58"/>
      <c r="H56" s="59"/>
      <c r="I56" s="59"/>
      <c r="J56" s="59"/>
      <c r="K56" s="36"/>
      <c r="L56" s="36"/>
    </row>
    <row r="57" spans="1:12" x14ac:dyDescent="0.15">
      <c r="B57" s="57"/>
      <c r="F57" s="58"/>
      <c r="G57" s="58"/>
      <c r="H57" s="59"/>
      <c r="I57" s="59"/>
      <c r="J57" s="59"/>
      <c r="K57" s="36"/>
      <c r="L57" s="36"/>
    </row>
    <row r="58" spans="1:12" x14ac:dyDescent="0.15">
      <c r="B58" s="57"/>
      <c r="F58" s="58"/>
      <c r="G58" s="58"/>
      <c r="H58" s="59"/>
      <c r="I58" s="59"/>
      <c r="J58" s="59"/>
      <c r="K58" s="36"/>
      <c r="L58" s="36"/>
    </row>
    <row r="59" spans="1:12" x14ac:dyDescent="0.15">
      <c r="B59" s="57"/>
      <c r="F59" s="58"/>
      <c r="G59" s="58"/>
      <c r="H59" s="35"/>
      <c r="I59" s="35"/>
      <c r="J59" s="35"/>
      <c r="K59" s="36"/>
      <c r="L59" s="36"/>
    </row>
    <row r="60" spans="1:12" x14ac:dyDescent="0.15">
      <c r="B60" s="57"/>
      <c r="F60" s="58"/>
      <c r="G60" s="58"/>
      <c r="H60" s="59"/>
      <c r="I60" s="59"/>
      <c r="J60" s="59"/>
      <c r="K60" s="36"/>
      <c r="L60" s="36"/>
    </row>
    <row r="61" spans="1:12" x14ac:dyDescent="0.15">
      <c r="B61" s="57"/>
      <c r="F61" s="58"/>
      <c r="G61" s="58"/>
      <c r="H61" s="59"/>
      <c r="I61" s="59"/>
      <c r="J61" s="59"/>
      <c r="K61" s="36"/>
      <c r="L61" s="36"/>
    </row>
    <row r="62" spans="1:12" x14ac:dyDescent="0.15">
      <c r="F62" s="58"/>
      <c r="G62" s="58"/>
      <c r="H62" s="59"/>
      <c r="I62" s="59"/>
      <c r="J62" s="59"/>
      <c r="K62" s="36"/>
      <c r="L62" s="36"/>
    </row>
    <row r="68" spans="5:5" x14ac:dyDescent="0.15">
      <c r="E68" s="57"/>
    </row>
    <row r="69" spans="5:5" x14ac:dyDescent="0.15">
      <c r="E69" s="57"/>
    </row>
    <row r="70" spans="5:5" x14ac:dyDescent="0.15">
      <c r="E70" s="57"/>
    </row>
    <row r="71" spans="5:5" x14ac:dyDescent="0.15">
      <c r="E71" s="57"/>
    </row>
  </sheetData>
  <mergeCells count="13">
    <mergeCell ref="C53:E53"/>
    <mergeCell ref="A47:J47"/>
    <mergeCell ref="B52:F52"/>
    <mergeCell ref="A1:J1"/>
    <mergeCell ref="A2:J2"/>
    <mergeCell ref="A3:J3"/>
    <mergeCell ref="A4:J4"/>
    <mergeCell ref="A5:A6"/>
    <mergeCell ref="B5:D5"/>
    <mergeCell ref="E5:F5"/>
    <mergeCell ref="H5:J5"/>
    <mergeCell ref="G51:I51"/>
    <mergeCell ref="G50:I50"/>
  </mergeCells>
  <printOptions horizontalCentered="1" verticalCentered="1"/>
  <pageMargins left="1.0629921259842521" right="0.27559055118110237" top="0.59055118110236227" bottom="0.55118110236220474" header="0.19685039370078741" footer="0"/>
  <pageSetup paperSize="258"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Anexo 5.1 INGRESOS A DIC. 2019</vt:lpstr>
      <vt:lpstr>ANEXO 5.1 INGRESOS</vt:lpstr>
      <vt:lpstr>ANEXO 5.2 GASTOS</vt:lpstr>
      <vt:lpstr>Anexo 5-2 GASTOS A DIC. 2019</vt:lpstr>
      <vt:lpstr>'Anexo 5-2 GASTOS A DIC. 2019'!Área_de_impresión</vt:lpstr>
      <vt:lpstr>'Anexo 5-2 GASTOS A DIC. 2019'!Títulos_a_imprimir</vt:lpstr>
    </vt:vector>
  </TitlesOfParts>
  <Manager/>
  <Company>Personal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Cesar Vargas</dc:creator>
  <cp:keywords/>
  <dc:description/>
  <cp:lastModifiedBy>Dolia Jenny Gamez Cala</cp:lastModifiedBy>
  <cp:revision/>
  <dcterms:created xsi:type="dcterms:W3CDTF">2004-01-28T22:51:19Z</dcterms:created>
  <dcterms:modified xsi:type="dcterms:W3CDTF">2020-08-06T15:49:43Z</dcterms:modified>
  <cp:category/>
  <cp:contentStatus/>
</cp:coreProperties>
</file>